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8580" activeTab="2"/>
  </bookViews>
  <sheets>
    <sheet name="Sheet1" sheetId="1" r:id="rId1"/>
    <sheet name="Assumptions" sheetId="2" r:id="rId2"/>
    <sheet name="Cashflow" sheetId="3" r:id="rId3"/>
  </sheets>
  <definedNames/>
  <calcPr fullCalcOnLoad="1"/>
</workbook>
</file>

<file path=xl/sharedStrings.xml><?xml version="1.0" encoding="utf-8"?>
<sst xmlns="http://schemas.openxmlformats.org/spreadsheetml/2006/main" count="104" uniqueCount="75">
  <si>
    <t>Managers</t>
  </si>
  <si>
    <t>Product</t>
  </si>
  <si>
    <t>Cost</t>
  </si>
  <si>
    <t>Sales Price</t>
  </si>
  <si>
    <t>Employees</t>
  </si>
  <si>
    <t>Servers</t>
  </si>
  <si>
    <t>Hours</t>
  </si>
  <si>
    <t>Wage</t>
  </si>
  <si>
    <t>Payment</t>
  </si>
  <si>
    <t>Revenue</t>
  </si>
  <si>
    <t>COGS</t>
  </si>
  <si>
    <t>Other</t>
  </si>
  <si>
    <t>Variable</t>
  </si>
  <si>
    <t>Appliances</t>
  </si>
  <si>
    <t>Furniture</t>
  </si>
  <si>
    <t xml:space="preserve">Loan payment </t>
  </si>
  <si>
    <t>Gross Profit</t>
  </si>
  <si>
    <t>coffee</t>
  </si>
  <si>
    <t>Product mix</t>
  </si>
  <si>
    <t>estimated volume</t>
  </si>
  <si>
    <t>breakeven price</t>
  </si>
  <si>
    <t>Fixed cost per day</t>
  </si>
  <si>
    <t>5-year</t>
  </si>
  <si>
    <t>Year 1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</si>
  <si>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</si>
  <si>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</si>
  <si>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</si>
  <si>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</si>
  <si>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</si>
  <si>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</si>
  <si>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</si>
  <si>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</si>
  <si>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</si>
  <si>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</si>
  <si>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</si>
  <si>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</si>
  <si>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Advertising</t>
  </si>
  <si>
    <t>Total Revenue</t>
  </si>
  <si>
    <t>Variable Expense</t>
  </si>
  <si>
    <t>Total Variable Expense</t>
  </si>
  <si>
    <t>Fixed Expense</t>
  </si>
  <si>
    <t>Salaries</t>
  </si>
  <si>
    <t xml:space="preserve">    Total Salaries</t>
  </si>
  <si>
    <t>Total Fixed Expense</t>
  </si>
  <si>
    <t>Coffee</t>
  </si>
  <si>
    <t>Pastry</t>
  </si>
  <si>
    <t>General Manager</t>
  </si>
  <si>
    <t>pastry</t>
  </si>
  <si>
    <t>Start-up</t>
  </si>
  <si>
    <t>Labor</t>
  </si>
  <si>
    <t>Total</t>
  </si>
  <si>
    <t>Per Day</t>
  </si>
  <si>
    <t>Loan Payment+ Interest</t>
  </si>
  <si>
    <t>…..</t>
  </si>
  <si>
    <t>breakeven volume</t>
  </si>
  <si>
    <t>days open</t>
  </si>
  <si>
    <t>per year</t>
  </si>
  <si>
    <t>per month</t>
  </si>
  <si>
    <t>annual loan rate</t>
  </si>
  <si>
    <t>number of years</t>
  </si>
  <si>
    <t>Net Cash flow</t>
  </si>
  <si>
    <t>Cash flows - Year 1</t>
  </si>
  <si>
    <t>annual</t>
  </si>
  <si>
    <t>daily</t>
  </si>
  <si>
    <t>Cash Flow</t>
  </si>
  <si>
    <t>total Revenue</t>
  </si>
  <si>
    <t>Variable Cost</t>
  </si>
  <si>
    <t>Total v cost</t>
  </si>
  <si>
    <t>Fixed Cost</t>
  </si>
  <si>
    <t>managers</t>
  </si>
  <si>
    <t>servers</t>
  </si>
  <si>
    <t>Total labor</t>
  </si>
  <si>
    <t>Loan</t>
  </si>
  <si>
    <t>Total Cost</t>
  </si>
  <si>
    <t>Cashflow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</si>
</sst>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_(* #,##0_);_(* \(#,##0\);_(* &quot;-&quot;??_);_(@_)"/>
    <numFmt numFmtId="171" formatCode="0.000000000"/>
    <numFmt numFmtId="172" formatCode="0.0000000000"/>
    <numFmt numFmtId="173" formatCode="0.00000000"/>
    <numFmt numFmtId="174" formatCode="&quot;$&quot;#,##0.0_);[Red]\(&quot;$&quot;#,##0.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u val="single"/>
      <sz val="10"/>
      <name val="Tahoma"/>
      <family val="2"/>
    </font>
    <font>
      <b/>
      <sz val="10"/>
      <color indexed="18"/>
      <name val="Tahoma"/>
      <family val="2"/>
    </font>
    <font>
      <b/>
      <sz val="12"/>
      <name val="Arial"/>
      <family val="2"/>
    </font>
    <font>
      <b/>
      <sz val="12"/>
      <color indexed="18"/>
      <name val="Tahoma"/>
      <family val="2"/>
    </font>
    <font>
      <b/>
      <sz val="14"/>
      <color indexed="18"/>
      <name val="Tahoma"/>
      <family val="2"/>
    </font>
    <font>
      <b/>
      <sz val="16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42" fontId="3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>
      <alignment/>
    </xf>
    <xf numFmtId="170" fontId="3" fillId="0" borderId="0" xfId="15" applyNumberFormat="1" applyFont="1" applyAlignment="1">
      <alignment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7" fontId="3" fillId="0" borderId="2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2" borderId="3" xfId="0" applyFill="1" applyBorder="1" applyAlignment="1">
      <alignment horizontal="center"/>
    </xf>
    <xf numFmtId="9" fontId="0" fillId="2" borderId="3" xfId="19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3" xfId="0" applyFill="1" applyBorder="1" applyAlignment="1">
      <alignment horizontal="center"/>
    </xf>
    <xf numFmtId="8" fontId="0" fillId="2" borderId="3" xfId="0" applyNumberFormat="1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7" fontId="8" fillId="0" borderId="3" xfId="0" applyNumberFormat="1" applyFont="1" applyBorder="1" applyAlignment="1">
      <alignment horizontal="center"/>
    </xf>
    <xf numFmtId="42" fontId="3" fillId="0" borderId="2" xfId="0" applyNumberFormat="1" applyFont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/>
    </xf>
    <xf numFmtId="9" fontId="0" fillId="3" borderId="3" xfId="0" applyNumberFormat="1" applyFill="1" applyBorder="1" applyAlignment="1">
      <alignment/>
    </xf>
    <xf numFmtId="3" fontId="0" fillId="3" borderId="3" xfId="0" applyNumberFormat="1" applyFill="1" applyBorder="1" applyAlignment="1">
      <alignment/>
    </xf>
    <xf numFmtId="8" fontId="0" fillId="2" borderId="3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6" fontId="0" fillId="0" borderId="0" xfId="0" applyNumberFormat="1" applyAlignment="1">
      <alignment/>
    </xf>
    <xf numFmtId="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zoomScale="75" zoomScaleNormal="75" workbookViewId="0" topLeftCell="A1">
      <selection activeCell="F40" sqref="F40"/>
    </sheetView>
  </sheetViews>
  <sheetFormatPr defaultColWidth="9.140625" defaultRowHeight="12.75"/>
  <cols>
    <col min="1" max="1" width="3.28125" style="0" customWidth="1"/>
  </cols>
  <sheetData>
    <row r="1" ht="12.75">
      <c r="A1" t="s">
        <v>64</v>
      </c>
    </row>
    <row r="4" spans="4:15" ht="12.75">
      <c r="D4" t="s">
        <v>24</v>
      </c>
      <c r="E4" t="s">
        <v>25</v>
      </c>
      <c r="F4" t="s">
        <v>26</v>
      </c>
      <c r="G4" t="s">
        <v>27</v>
      </c>
      <c r="H4" t="s">
        <v>28</v>
      </c>
      <c r="I4" t="s">
        <v>29</v>
      </c>
      <c r="J4" t="s">
        <v>30</v>
      </c>
      <c r="K4" t="s">
        <v>31</v>
      </c>
      <c r="L4" t="s">
        <v>32</v>
      </c>
      <c r="M4" t="s">
        <v>33</v>
      </c>
      <c r="N4" t="s">
        <v>34</v>
      </c>
      <c r="O4" t="s">
        <v>35</v>
      </c>
    </row>
    <row r="6" ht="12.75">
      <c r="B6" t="s">
        <v>9</v>
      </c>
    </row>
    <row r="7" spans="3:15" ht="12.75">
      <c r="C7" t="s">
        <v>44</v>
      </c>
      <c r="D7" s="35">
        <f>Assumptions!$C13*Assumptions!$D13*Assumptions!$G$4</f>
        <v>2280</v>
      </c>
      <c r="E7" s="35">
        <f>Assumptions!$C13*Assumptions!$D13*Assumptions!$G$4</f>
        <v>2280</v>
      </c>
      <c r="F7" s="35">
        <f>Assumptions!$C13*Assumptions!$D13*Assumptions!$G$4</f>
        <v>2280</v>
      </c>
      <c r="G7" s="35">
        <f>Assumptions!$C13*Assumptions!$D13*Assumptions!$G$4</f>
        <v>2280</v>
      </c>
      <c r="H7" s="35">
        <f>Assumptions!$C13*Assumptions!$D13*Assumptions!$G$4</f>
        <v>2280</v>
      </c>
      <c r="I7" s="35">
        <f>Assumptions!$C13*Assumptions!$D13*Assumptions!$G$4</f>
        <v>2280</v>
      </c>
      <c r="J7" s="35">
        <f>Assumptions!$C13*Assumptions!$D13*Assumptions!$G$4</f>
        <v>2280</v>
      </c>
      <c r="K7" s="35">
        <f>Assumptions!$C13*Assumptions!$D13*Assumptions!$G$4</f>
        <v>2280</v>
      </c>
      <c r="L7" s="35">
        <f>Assumptions!$C13*Assumptions!$D13*Assumptions!$G$4</f>
        <v>2280</v>
      </c>
      <c r="M7" s="35">
        <f>Assumptions!$C13*Assumptions!$D13*Assumptions!$G$4</f>
        <v>2280</v>
      </c>
      <c r="N7" s="35">
        <f>Assumptions!$C13*Assumptions!$D13*Assumptions!$G$4</f>
        <v>2280</v>
      </c>
      <c r="O7" s="35">
        <f>Assumptions!$C13*Assumptions!$D13*Assumptions!$G$4</f>
        <v>2280</v>
      </c>
    </row>
    <row r="8" spans="3:15" ht="12.75">
      <c r="C8" t="s">
        <v>45</v>
      </c>
      <c r="D8" s="35">
        <f>Assumptions!$C14*Assumptions!$D14*Assumptions!$G$4</f>
        <v>2850</v>
      </c>
      <c r="E8" s="35">
        <f>Assumptions!$C14*Assumptions!$D14*Assumptions!$G$4</f>
        <v>2850</v>
      </c>
      <c r="F8" s="35">
        <f>Assumptions!$C14*Assumptions!$D14*Assumptions!$G$4</f>
        <v>2850</v>
      </c>
      <c r="G8" s="35">
        <f>Assumptions!$C14*Assumptions!$D14*Assumptions!$G$4</f>
        <v>2850</v>
      </c>
      <c r="H8" s="35">
        <f>Assumptions!$C14*Assumptions!$D14*Assumptions!$G$4</f>
        <v>2850</v>
      </c>
      <c r="I8" s="35">
        <f>Assumptions!$C14*Assumptions!$D14*Assumptions!$G$4</f>
        <v>2850</v>
      </c>
      <c r="J8" s="35">
        <f>Assumptions!$C14*Assumptions!$D14*Assumptions!$G$4</f>
        <v>2850</v>
      </c>
      <c r="K8" s="35">
        <f>Assumptions!$C14*Assumptions!$D14*Assumptions!$G$4</f>
        <v>2850</v>
      </c>
      <c r="L8" s="35">
        <f>Assumptions!$C14*Assumptions!$D14*Assumptions!$G$4</f>
        <v>2850</v>
      </c>
      <c r="M8" s="35">
        <f>Assumptions!$C14*Assumptions!$D14*Assumptions!$G$4</f>
        <v>2850</v>
      </c>
      <c r="N8" s="35">
        <f>Assumptions!$C14*Assumptions!$D14*Assumptions!$G$4</f>
        <v>2850</v>
      </c>
      <c r="O8" s="35">
        <f>Assumptions!$C14*Assumptions!$D14*Assumptions!$G$4</f>
        <v>2850</v>
      </c>
    </row>
    <row r="10" spans="2:15" ht="12.75">
      <c r="B10" t="s">
        <v>65</v>
      </c>
      <c r="D10" s="35">
        <f>SUM(D7:D8)</f>
        <v>5130</v>
      </c>
      <c r="E10" s="35">
        <f aca="true" t="shared" si="0" ref="E10:O10">SUM(E7:E8)</f>
        <v>5130</v>
      </c>
      <c r="F10" s="35">
        <f t="shared" si="0"/>
        <v>5130</v>
      </c>
      <c r="G10" s="35">
        <f t="shared" si="0"/>
        <v>5130</v>
      </c>
      <c r="H10" s="35">
        <f t="shared" si="0"/>
        <v>5130</v>
      </c>
      <c r="I10" s="35">
        <f t="shared" si="0"/>
        <v>5130</v>
      </c>
      <c r="J10" s="35">
        <f t="shared" si="0"/>
        <v>5130</v>
      </c>
      <c r="K10" s="35">
        <f t="shared" si="0"/>
        <v>5130</v>
      </c>
      <c r="L10" s="35">
        <f t="shared" si="0"/>
        <v>5130</v>
      </c>
      <c r="M10" s="35">
        <f t="shared" si="0"/>
        <v>5130</v>
      </c>
      <c r="N10" s="35">
        <f t="shared" si="0"/>
        <v>5130</v>
      </c>
      <c r="O10" s="35">
        <f t="shared" si="0"/>
        <v>5130</v>
      </c>
    </row>
    <row r="13" ht="12.75">
      <c r="B13" t="s">
        <v>66</v>
      </c>
    </row>
    <row r="14" spans="3:15" ht="12.75">
      <c r="C14" t="s">
        <v>44</v>
      </c>
      <c r="D14" s="35">
        <f>Assumptions!$B13*Assumptions!$D13*Assumptions!$G$4</f>
        <v>1050</v>
      </c>
      <c r="E14" s="35">
        <f>Assumptions!$B13*Assumptions!$D13*Assumptions!$G$4</f>
        <v>1050</v>
      </c>
      <c r="F14" s="35">
        <f>Assumptions!$B13*Assumptions!$D13*Assumptions!$G$4</f>
        <v>1050</v>
      </c>
      <c r="G14" s="35">
        <f>Assumptions!$B13*Assumptions!$D13*Assumptions!$G$4</f>
        <v>1050</v>
      </c>
      <c r="H14" s="35">
        <f>Assumptions!$B13*Assumptions!$D13*Assumptions!$G$4</f>
        <v>1050</v>
      </c>
      <c r="I14" s="35">
        <f>Assumptions!$B13*Assumptions!$D13*Assumptions!$G$4</f>
        <v>1050</v>
      </c>
      <c r="J14" s="35">
        <f>Assumptions!$B13*Assumptions!$D13*Assumptions!$G$4</f>
        <v>1050</v>
      </c>
      <c r="K14" s="35">
        <f>Assumptions!$B13*Assumptions!$D13*Assumptions!$G$4</f>
        <v>1050</v>
      </c>
      <c r="L14" s="35">
        <f>Assumptions!$B13*Assumptions!$D13*Assumptions!$G$4</f>
        <v>1050</v>
      </c>
      <c r="M14" s="35">
        <f>Assumptions!$B13*Assumptions!$D13*Assumptions!$G$4</f>
        <v>1050</v>
      </c>
      <c r="N14" s="35">
        <f>Assumptions!$B13*Assumptions!$D13*Assumptions!$G$4</f>
        <v>1050</v>
      </c>
      <c r="O14" s="35">
        <f>Assumptions!$B13*Assumptions!$D13*Assumptions!$G$4</f>
        <v>1050</v>
      </c>
    </row>
    <row r="15" spans="3:15" ht="12.75">
      <c r="C15" t="s">
        <v>45</v>
      </c>
      <c r="D15" s="35">
        <f>Assumptions!$B14*Assumptions!$D14*Assumptions!$G$4</f>
        <v>900</v>
      </c>
      <c r="E15" s="35">
        <f>Assumptions!$B14*Assumptions!$D14*Assumptions!$G$4</f>
        <v>900</v>
      </c>
      <c r="F15" s="35">
        <f>Assumptions!$B14*Assumptions!$D14*Assumptions!$G$4</f>
        <v>900</v>
      </c>
      <c r="G15" s="35">
        <f>Assumptions!$B14*Assumptions!$D14*Assumptions!$G$4</f>
        <v>900</v>
      </c>
      <c r="H15" s="35">
        <f>Assumptions!$B14*Assumptions!$D14*Assumptions!$G$4</f>
        <v>900</v>
      </c>
      <c r="I15" s="35">
        <f>Assumptions!$B14*Assumptions!$D14*Assumptions!$G$4</f>
        <v>900</v>
      </c>
      <c r="J15" s="35">
        <f>Assumptions!$B14*Assumptions!$D14*Assumptions!$G$4</f>
        <v>900</v>
      </c>
      <c r="K15" s="35">
        <f>Assumptions!$B14*Assumptions!$D14*Assumptions!$G$4</f>
        <v>900</v>
      </c>
      <c r="L15" s="35">
        <f>Assumptions!$B14*Assumptions!$D14*Assumptions!$G$4</f>
        <v>900</v>
      </c>
      <c r="M15" s="35">
        <f>Assumptions!$B14*Assumptions!$D14*Assumptions!$G$4</f>
        <v>900</v>
      </c>
      <c r="N15" s="35">
        <f>Assumptions!$B14*Assumptions!$D14*Assumptions!$G$4</f>
        <v>900</v>
      </c>
      <c r="O15" s="35">
        <f>Assumptions!$B14*Assumptions!$D14*Assumptions!$G$4</f>
        <v>900</v>
      </c>
    </row>
    <row r="17" spans="2:15" ht="12.75">
      <c r="B17" t="s">
        <v>67</v>
      </c>
      <c r="D17" s="35">
        <f>SUM(D14:D15)</f>
        <v>1950</v>
      </c>
      <c r="E17" s="35">
        <f aca="true" t="shared" si="1" ref="E17:O17">SUM(E14:E15)</f>
        <v>1950</v>
      </c>
      <c r="F17" s="35">
        <f t="shared" si="1"/>
        <v>1950</v>
      </c>
      <c r="G17" s="35">
        <f t="shared" si="1"/>
        <v>1950</v>
      </c>
      <c r="H17" s="35">
        <f t="shared" si="1"/>
        <v>1950</v>
      </c>
      <c r="I17" s="35">
        <f t="shared" si="1"/>
        <v>1950</v>
      </c>
      <c r="J17" s="35">
        <f t="shared" si="1"/>
        <v>1950</v>
      </c>
      <c r="K17" s="35">
        <f t="shared" si="1"/>
        <v>1950</v>
      </c>
      <c r="L17" s="35">
        <f t="shared" si="1"/>
        <v>1950</v>
      </c>
      <c r="M17" s="35">
        <f t="shared" si="1"/>
        <v>1950</v>
      </c>
      <c r="N17" s="35">
        <f t="shared" si="1"/>
        <v>1950</v>
      </c>
      <c r="O17" s="35">
        <f t="shared" si="1"/>
        <v>1950</v>
      </c>
    </row>
    <row r="20" ht="12.75">
      <c r="B20" t="s">
        <v>68</v>
      </c>
    </row>
    <row r="21" ht="12.75">
      <c r="B21" t="s">
        <v>49</v>
      </c>
    </row>
    <row r="22" spans="3:15" ht="12.75">
      <c r="C22" t="s">
        <v>69</v>
      </c>
      <c r="D22" s="35">
        <f>Assumptions!$B7*Assumptions!$C7*Assumptions!$G$4</f>
        <v>400</v>
      </c>
      <c r="E22" s="35">
        <f>Assumptions!$B7*Assumptions!$C7*Assumptions!$G$4</f>
        <v>400</v>
      </c>
      <c r="F22" s="35">
        <f>Assumptions!$B7*Assumptions!$C7*Assumptions!$G$4</f>
        <v>400</v>
      </c>
      <c r="G22" s="35">
        <f>Assumptions!$B7*Assumptions!$C7*Assumptions!$G$4</f>
        <v>400</v>
      </c>
      <c r="H22" s="35">
        <f>Assumptions!$B7*Assumptions!$C7*Assumptions!$G$4</f>
        <v>400</v>
      </c>
      <c r="I22" s="35">
        <f>Assumptions!$B7*Assumptions!$C7*Assumptions!$G$4</f>
        <v>400</v>
      </c>
      <c r="J22" s="35">
        <f>Assumptions!$B7*Assumptions!$C7*Assumptions!$G$4</f>
        <v>400</v>
      </c>
      <c r="K22" s="35">
        <f>Assumptions!$B7*Assumptions!$C7*Assumptions!$G$4</f>
        <v>400</v>
      </c>
      <c r="L22" s="35">
        <f>Assumptions!$B7*Assumptions!$C7*Assumptions!$G$4</f>
        <v>400</v>
      </c>
      <c r="M22" s="35">
        <f>Assumptions!$B7*Assumptions!$C7*Assumptions!$G$4</f>
        <v>400</v>
      </c>
      <c r="N22" s="35">
        <f>Assumptions!$B7*Assumptions!$C7*Assumptions!$G$4</f>
        <v>400</v>
      </c>
      <c r="O22" s="35">
        <f>Assumptions!$B7*Assumptions!$C7*Assumptions!$G$4</f>
        <v>400</v>
      </c>
    </row>
    <row r="23" spans="3:15" ht="12.75">
      <c r="C23" t="s">
        <v>70</v>
      </c>
      <c r="D23" s="35">
        <f>Assumptions!$B8*Assumptions!$C8*Assumptions!$G$4</f>
        <v>1950</v>
      </c>
      <c r="E23" s="35">
        <f>Assumptions!$B8*Assumptions!$C8*Assumptions!$G$4</f>
        <v>1950</v>
      </c>
      <c r="F23" s="35">
        <f>Assumptions!$B8*Assumptions!$C8*Assumptions!$G$4</f>
        <v>1950</v>
      </c>
      <c r="G23" s="35">
        <f>Assumptions!$B8*Assumptions!$C8*Assumptions!$G$4</f>
        <v>1950</v>
      </c>
      <c r="H23" s="35">
        <f>Assumptions!$B8*Assumptions!$C8*Assumptions!$G$4</f>
        <v>1950</v>
      </c>
      <c r="I23" s="35">
        <f>Assumptions!$B8*Assumptions!$C8*Assumptions!$G$4</f>
        <v>1950</v>
      </c>
      <c r="J23" s="35">
        <f>Assumptions!$B8*Assumptions!$C8*Assumptions!$G$4</f>
        <v>1950</v>
      </c>
      <c r="K23" s="35">
        <f>Assumptions!$B8*Assumptions!$C8*Assumptions!$G$4</f>
        <v>1950</v>
      </c>
      <c r="L23" s="35">
        <f>Assumptions!$B8*Assumptions!$C8*Assumptions!$G$4</f>
        <v>1950</v>
      </c>
      <c r="M23" s="35">
        <f>Assumptions!$B8*Assumptions!$C8*Assumptions!$G$4</f>
        <v>1950</v>
      </c>
      <c r="N23" s="35">
        <f>Assumptions!$B8*Assumptions!$C8*Assumptions!$G$4</f>
        <v>1950</v>
      </c>
      <c r="O23" s="35">
        <f>Assumptions!$B8*Assumptions!$C8*Assumptions!$G$4</f>
        <v>1950</v>
      </c>
    </row>
    <row r="25" spans="2:15" ht="12.75">
      <c r="B25" t="s">
        <v>71</v>
      </c>
      <c r="D25" s="35">
        <f>SUM(D22:D23)</f>
        <v>2350</v>
      </c>
      <c r="E25" s="35">
        <f aca="true" t="shared" si="2" ref="E25:O25">SUM(E22:E23)</f>
        <v>2350</v>
      </c>
      <c r="F25" s="35">
        <f t="shared" si="2"/>
        <v>2350</v>
      </c>
      <c r="G25" s="35">
        <f t="shared" si="2"/>
        <v>2350</v>
      </c>
      <c r="H25" s="35">
        <f t="shared" si="2"/>
        <v>2350</v>
      </c>
      <c r="I25" s="35">
        <f t="shared" si="2"/>
        <v>2350</v>
      </c>
      <c r="J25" s="35">
        <f t="shared" si="2"/>
        <v>2350</v>
      </c>
      <c r="K25" s="35">
        <f t="shared" si="2"/>
        <v>2350</v>
      </c>
      <c r="L25" s="35">
        <f t="shared" si="2"/>
        <v>2350</v>
      </c>
      <c r="M25" s="35">
        <f t="shared" si="2"/>
        <v>2350</v>
      </c>
      <c r="N25" s="35">
        <f t="shared" si="2"/>
        <v>2350</v>
      </c>
      <c r="O25" s="35">
        <f t="shared" si="2"/>
        <v>2350</v>
      </c>
    </row>
    <row r="27" spans="2:15" ht="12.75">
      <c r="B27" t="s">
        <v>72</v>
      </c>
      <c r="D27" s="37">
        <f>-Assumptions!$G$26*Assumptions!$G$4</f>
        <v>384.9579968804468</v>
      </c>
      <c r="E27" s="37">
        <f>-Assumptions!$G$26*Assumptions!$G$4</f>
        <v>384.9579968804468</v>
      </c>
      <c r="F27" s="37">
        <f>-Assumptions!$G$26*Assumptions!$G$4</f>
        <v>384.9579968804468</v>
      </c>
      <c r="G27" s="37">
        <f>-Assumptions!$G$26*Assumptions!$G$4</f>
        <v>384.9579968804468</v>
      </c>
      <c r="H27" s="37">
        <f>-Assumptions!$G$26*Assumptions!$G$4</f>
        <v>384.9579968804468</v>
      </c>
      <c r="I27" s="37">
        <f>-Assumptions!$G$26*Assumptions!$G$4</f>
        <v>384.9579968804468</v>
      </c>
      <c r="J27" s="37">
        <f>-Assumptions!$G$26*Assumptions!$G$4</f>
        <v>384.9579968804468</v>
      </c>
      <c r="K27" s="37">
        <f>-Assumptions!$G$26*Assumptions!$G$4</f>
        <v>384.9579968804468</v>
      </c>
      <c r="L27" s="37">
        <f>-Assumptions!$G$26*Assumptions!$G$4</f>
        <v>384.9579968804468</v>
      </c>
      <c r="M27" s="37">
        <f>-Assumptions!$G$26*Assumptions!$G$4</f>
        <v>384.9579968804468</v>
      </c>
      <c r="N27" s="37">
        <f>-Assumptions!$G$26*Assumptions!$G$4</f>
        <v>384.9579968804468</v>
      </c>
      <c r="O27" s="37">
        <f>-Assumptions!$G$26*Assumptions!$G$4</f>
        <v>384.9579968804468</v>
      </c>
    </row>
    <row r="28" spans="2:15" ht="12.75">
      <c r="B28" t="s">
        <v>36</v>
      </c>
      <c r="D28" s="35">
        <f>100</f>
        <v>100</v>
      </c>
      <c r="E28" s="35">
        <f>100</f>
        <v>100</v>
      </c>
      <c r="F28" s="35">
        <f>100</f>
        <v>100</v>
      </c>
      <c r="G28" s="35">
        <f>100</f>
        <v>100</v>
      </c>
      <c r="H28" s="35">
        <f>100</f>
        <v>100</v>
      </c>
      <c r="I28" s="35">
        <f>100</f>
        <v>100</v>
      </c>
      <c r="J28" s="35">
        <f>100</f>
        <v>100</v>
      </c>
      <c r="K28" s="35">
        <f>100</f>
        <v>100</v>
      </c>
      <c r="L28" s="35">
        <f>100</f>
        <v>100</v>
      </c>
      <c r="M28" s="35">
        <f>100</f>
        <v>100</v>
      </c>
      <c r="N28" s="35">
        <f>100</f>
        <v>100</v>
      </c>
      <c r="O28" s="35">
        <f>100</f>
        <v>100</v>
      </c>
    </row>
    <row r="29" spans="2:15" ht="12.75">
      <c r="B29" t="s">
        <v>11</v>
      </c>
      <c r="D29" s="35">
        <f>100</f>
        <v>100</v>
      </c>
      <c r="E29" s="35">
        <f>100</f>
        <v>100</v>
      </c>
      <c r="F29" s="35">
        <f>100</f>
        <v>100</v>
      </c>
      <c r="G29" s="35">
        <f>100</f>
        <v>100</v>
      </c>
      <c r="H29" s="35">
        <f>100</f>
        <v>100</v>
      </c>
      <c r="I29" s="35">
        <f>100</f>
        <v>100</v>
      </c>
      <c r="J29" s="35">
        <f>100</f>
        <v>100</v>
      </c>
      <c r="K29" s="35">
        <f>100</f>
        <v>100</v>
      </c>
      <c r="L29" s="35">
        <f>100</f>
        <v>100</v>
      </c>
      <c r="M29" s="35">
        <f>100</f>
        <v>100</v>
      </c>
      <c r="N29" s="35">
        <f>100</f>
        <v>100</v>
      </c>
      <c r="O29" s="35">
        <f>100</f>
        <v>100</v>
      </c>
    </row>
    <row r="32" spans="2:15" ht="12.75">
      <c r="B32" t="s">
        <v>73</v>
      </c>
      <c r="D32" s="36">
        <f>D29+D28+D27+D25+D17</f>
        <v>4884.957996880446</v>
      </c>
      <c r="E32" s="36">
        <f aca="true" t="shared" si="3" ref="E32:O32">E29+E28+E27+E25+E17</f>
        <v>4884.957996880446</v>
      </c>
      <c r="F32" s="36">
        <f t="shared" si="3"/>
        <v>4884.957996880446</v>
      </c>
      <c r="G32" s="36">
        <f t="shared" si="3"/>
        <v>4884.957996880446</v>
      </c>
      <c r="H32" s="36">
        <f t="shared" si="3"/>
        <v>4884.957996880446</v>
      </c>
      <c r="I32" s="36">
        <f t="shared" si="3"/>
        <v>4884.957996880446</v>
      </c>
      <c r="J32" s="36">
        <f t="shared" si="3"/>
        <v>4884.957996880446</v>
      </c>
      <c r="K32" s="36">
        <f t="shared" si="3"/>
        <v>4884.957996880446</v>
      </c>
      <c r="L32" s="36">
        <f t="shared" si="3"/>
        <v>4884.957996880446</v>
      </c>
      <c r="M32" s="36">
        <f t="shared" si="3"/>
        <v>4884.957996880446</v>
      </c>
      <c r="N32" s="36">
        <f t="shared" si="3"/>
        <v>4884.957996880446</v>
      </c>
      <c r="O32" s="36">
        <f t="shared" si="3"/>
        <v>4884.957996880446</v>
      </c>
    </row>
    <row r="34" spans="2:15" ht="12.75">
      <c r="B34" t="s">
        <v>74</v>
      </c>
      <c r="D34" s="36">
        <f>D10-D32</f>
        <v>245.04200311955356</v>
      </c>
      <c r="E34" s="36">
        <f aca="true" t="shared" si="4" ref="E34:O34">E10-E32</f>
        <v>245.04200311955356</v>
      </c>
      <c r="F34" s="36">
        <f t="shared" si="4"/>
        <v>245.04200311955356</v>
      </c>
      <c r="G34" s="36">
        <f t="shared" si="4"/>
        <v>245.04200311955356</v>
      </c>
      <c r="H34" s="36">
        <f t="shared" si="4"/>
        <v>245.04200311955356</v>
      </c>
      <c r="I34" s="36">
        <f t="shared" si="4"/>
        <v>245.04200311955356</v>
      </c>
      <c r="J34" s="36">
        <f t="shared" si="4"/>
        <v>245.04200311955356</v>
      </c>
      <c r="K34" s="36">
        <f t="shared" si="4"/>
        <v>245.04200311955356</v>
      </c>
      <c r="L34" s="36">
        <f t="shared" si="4"/>
        <v>245.04200311955356</v>
      </c>
      <c r="M34" s="36">
        <f t="shared" si="4"/>
        <v>245.04200311955356</v>
      </c>
      <c r="N34" s="36">
        <f t="shared" si="4"/>
        <v>245.04200311955356</v>
      </c>
      <c r="O34" s="36">
        <f t="shared" si="4"/>
        <v>245.04200311955356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9"/>
  <sheetViews>
    <sheetView workbookViewId="0" topLeftCell="A1">
      <selection activeCell="D20" sqref="D20"/>
    </sheetView>
  </sheetViews>
  <sheetFormatPr defaultColWidth="9.140625" defaultRowHeight="12.75"/>
  <cols>
    <col min="1" max="1" width="10.28125" style="0" bestFit="1" customWidth="1"/>
    <col min="2" max="2" width="13.57421875" style="0" bestFit="1" customWidth="1"/>
    <col min="3" max="3" width="13.421875" style="0" bestFit="1" customWidth="1"/>
    <col min="4" max="4" width="15.57421875" style="0" bestFit="1" customWidth="1"/>
    <col min="5" max="5" width="16.57421875" style="0" bestFit="1" customWidth="1"/>
    <col min="6" max="6" width="11.28125" style="0" bestFit="1" customWidth="1"/>
    <col min="7" max="7" width="11.00390625" style="0" bestFit="1" customWidth="1"/>
    <col min="8" max="8" width="17.57421875" style="0" bestFit="1" customWidth="1"/>
    <col min="9" max="9" width="14.00390625" style="0" bestFit="1" customWidth="1"/>
    <col min="13" max="13" width="9.57421875" style="0" bestFit="1" customWidth="1"/>
  </cols>
  <sheetData>
    <row r="3" spans="6:8" ht="12.75">
      <c r="F3" t="s">
        <v>55</v>
      </c>
      <c r="G3" s="30">
        <v>300</v>
      </c>
      <c r="H3" t="s">
        <v>56</v>
      </c>
    </row>
    <row r="4" spans="1:8" ht="15.75">
      <c r="A4" s="20" t="s">
        <v>49</v>
      </c>
      <c r="G4" s="30">
        <v>25</v>
      </c>
      <c r="H4" t="s">
        <v>57</v>
      </c>
    </row>
    <row r="6" spans="1:3" ht="12.75">
      <c r="A6" s="14" t="s">
        <v>4</v>
      </c>
      <c r="B6" s="14" t="s">
        <v>6</v>
      </c>
      <c r="C6" s="14" t="s">
        <v>7</v>
      </c>
    </row>
    <row r="7" spans="1:3" ht="12.75">
      <c r="A7" s="14" t="s">
        <v>0</v>
      </c>
      <c r="B7" s="29">
        <v>2</v>
      </c>
      <c r="C7" s="29">
        <v>8</v>
      </c>
    </row>
    <row r="8" spans="1:5" ht="12.75">
      <c r="A8" s="14" t="s">
        <v>5</v>
      </c>
      <c r="B8" s="29">
        <v>12</v>
      </c>
      <c r="C8" s="29">
        <v>6.5</v>
      </c>
      <c r="E8">
        <f>B7*C7+B8*C8</f>
        <v>94</v>
      </c>
    </row>
    <row r="10" ht="15.75">
      <c r="A10" s="20" t="s">
        <v>12</v>
      </c>
    </row>
    <row r="11" spans="2:9" ht="12.75">
      <c r="B11" s="34" t="s">
        <v>51</v>
      </c>
      <c r="C11" s="34"/>
      <c r="D11" s="34"/>
      <c r="E11" s="34"/>
      <c r="F11" s="34"/>
      <c r="G11" s="34"/>
      <c r="H11" s="34"/>
      <c r="I11" s="34"/>
    </row>
    <row r="12" spans="1:10" ht="12.75">
      <c r="A12" s="14" t="s">
        <v>1</v>
      </c>
      <c r="B12" s="14" t="s">
        <v>2</v>
      </c>
      <c r="C12" s="14" t="s">
        <v>3</v>
      </c>
      <c r="D12" s="14" t="s">
        <v>19</v>
      </c>
      <c r="E12" s="14" t="s">
        <v>9</v>
      </c>
      <c r="F12" s="14" t="s">
        <v>16</v>
      </c>
      <c r="G12" s="14" t="s">
        <v>18</v>
      </c>
      <c r="H12" s="14" t="s">
        <v>54</v>
      </c>
      <c r="I12" s="23" t="s">
        <v>20</v>
      </c>
      <c r="J12" s="24"/>
    </row>
    <row r="13" spans="1:9" ht="12.75">
      <c r="A13" s="14" t="s">
        <v>17</v>
      </c>
      <c r="B13" s="29">
        <v>0.7</v>
      </c>
      <c r="C13" s="29">
        <v>1.52</v>
      </c>
      <c r="D13" s="29">
        <v>60</v>
      </c>
      <c r="E13" s="16">
        <f>D13*C13</f>
        <v>91.2</v>
      </c>
      <c r="F13" s="16">
        <f>(C13-B13)*D13</f>
        <v>49.2</v>
      </c>
      <c r="G13" s="17">
        <f>E13/E$16</f>
        <v>0.4444444444444445</v>
      </c>
      <c r="H13" s="18">
        <f>(F29*G13)/(C13-B13)</f>
        <v>59.29448231719126</v>
      </c>
      <c r="I13" s="19">
        <f>(F29*G13)/D13+B13</f>
        <v>1.510357925001614</v>
      </c>
    </row>
    <row r="14" spans="1:9" ht="12.75">
      <c r="A14" s="14" t="s">
        <v>47</v>
      </c>
      <c r="B14" s="29">
        <v>1.2</v>
      </c>
      <c r="C14" s="29">
        <v>3.8</v>
      </c>
      <c r="D14" s="29">
        <v>30</v>
      </c>
      <c r="E14" s="16">
        <f>D14*C14</f>
        <v>114</v>
      </c>
      <c r="F14" s="16">
        <f>(C14-B14)*D14</f>
        <v>77.99999999999999</v>
      </c>
      <c r="G14" s="17">
        <f>E14/E$16</f>
        <v>0.5555555555555556</v>
      </c>
      <c r="H14" s="18">
        <f>(F29*G14)/(C14-B14)</f>
        <v>23.375709375046554</v>
      </c>
      <c r="I14" s="19">
        <f>(F29*G14)/D14+B14</f>
        <v>3.225894812504034</v>
      </c>
    </row>
    <row r="15" ht="12.75">
      <c r="A15" s="21" t="s">
        <v>53</v>
      </c>
    </row>
    <row r="16" spans="4:5" ht="12.75">
      <c r="D16" t="s">
        <v>50</v>
      </c>
      <c r="E16" s="16">
        <f>SUM(E13:E14)</f>
        <v>205.2</v>
      </c>
    </row>
    <row r="19" ht="15.75">
      <c r="A19" s="20" t="s">
        <v>48</v>
      </c>
    </row>
    <row r="20" ht="12.75">
      <c r="B20" t="s">
        <v>22</v>
      </c>
    </row>
    <row r="21" ht="12.75">
      <c r="B21" t="s">
        <v>15</v>
      </c>
    </row>
    <row r="22" spans="1:6" ht="12.75">
      <c r="A22" s="15" t="s">
        <v>13</v>
      </c>
      <c r="B22" s="15"/>
      <c r="E22" s="15" t="s">
        <v>58</v>
      </c>
      <c r="F22" s="31">
        <v>0.05</v>
      </c>
    </row>
    <row r="23" spans="1:6" ht="12.75">
      <c r="A23" s="15" t="s">
        <v>14</v>
      </c>
      <c r="B23" s="15"/>
      <c r="E23" s="15" t="s">
        <v>59</v>
      </c>
      <c r="F23" s="30">
        <v>5</v>
      </c>
    </row>
    <row r="24" spans="1:2" ht="12.75">
      <c r="A24" s="15" t="s">
        <v>53</v>
      </c>
      <c r="B24" s="15"/>
    </row>
    <row r="25" spans="6:7" ht="12.75">
      <c r="F25" t="s">
        <v>62</v>
      </c>
      <c r="G25" t="s">
        <v>63</v>
      </c>
    </row>
    <row r="26" spans="1:7" ht="12.75">
      <c r="A26" t="s">
        <v>50</v>
      </c>
      <c r="B26" s="32">
        <v>20000</v>
      </c>
      <c r="E26" s="15" t="s">
        <v>8</v>
      </c>
      <c r="F26" s="22">
        <f>PMT(F22,F23,B26)</f>
        <v>-4619.495962565361</v>
      </c>
      <c r="G26" s="33">
        <f>F26/G3</f>
        <v>-15.39831987521787</v>
      </c>
    </row>
    <row r="28" spans="8:9" ht="12.75">
      <c r="H28" s="14" t="s">
        <v>17</v>
      </c>
      <c r="I28" s="18">
        <f>G13*F29</f>
        <v>48.621475500096835</v>
      </c>
    </row>
    <row r="29" spans="5:9" ht="12.75">
      <c r="E29" s="15" t="s">
        <v>21</v>
      </c>
      <c r="F29" s="18">
        <f>-G26+E8</f>
        <v>109.39831987521787</v>
      </c>
      <c r="H29" s="14" t="s">
        <v>47</v>
      </c>
      <c r="I29" s="18">
        <f>F29*G14</f>
        <v>60.77684437512104</v>
      </c>
    </row>
  </sheetData>
  <mergeCells count="1">
    <mergeCell ref="B11:I11"/>
  </mergeCells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tabSelected="1" workbookViewId="0" topLeftCell="A3">
      <selection activeCell="I31" sqref="I31"/>
    </sheetView>
  </sheetViews>
  <sheetFormatPr defaultColWidth="9.140625" defaultRowHeight="12.75"/>
  <cols>
    <col min="1" max="1" width="4.57421875" style="0" customWidth="1"/>
    <col min="2" max="2" width="2.8515625" style="0" customWidth="1"/>
    <col min="3" max="3" width="6.7109375" style="0" customWidth="1"/>
    <col min="4" max="4" width="5.28125" style="0" customWidth="1"/>
    <col min="5" max="5" width="1.57421875" style="0" customWidth="1"/>
    <col min="6" max="6" width="4.140625" style="0" customWidth="1"/>
    <col min="7" max="7" width="8.00390625" style="0" customWidth="1"/>
    <col min="8" max="8" width="7.7109375" style="0" customWidth="1"/>
    <col min="9" max="9" width="8.00390625" style="0" customWidth="1"/>
    <col min="10" max="10" width="8.28125" style="0" customWidth="1"/>
    <col min="11" max="12" width="7.8515625" style="0" customWidth="1"/>
    <col min="13" max="13" width="7.7109375" style="0" customWidth="1"/>
    <col min="14" max="15" width="7.8515625" style="0" customWidth="1"/>
    <col min="16" max="17" width="8.28125" style="0" customWidth="1"/>
    <col min="19" max="19" width="7.421875" style="0" customWidth="1"/>
  </cols>
  <sheetData>
    <row r="1" spans="1:21" ht="19.5">
      <c r="A1" s="26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1"/>
      <c r="B4" s="1"/>
      <c r="C4" s="1"/>
      <c r="D4" s="1"/>
      <c r="E4" s="1"/>
      <c r="F4" s="1"/>
      <c r="G4" s="2" t="s">
        <v>23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U4" s="1"/>
    </row>
    <row r="5" spans="1:21" ht="12.75">
      <c r="A5" s="1"/>
      <c r="B5" s="1"/>
      <c r="C5" s="1"/>
      <c r="D5" s="1"/>
      <c r="E5" s="1"/>
      <c r="F5" s="1"/>
      <c r="G5" s="3" t="s">
        <v>24</v>
      </c>
      <c r="H5" s="3" t="s">
        <v>25</v>
      </c>
      <c r="I5" s="3" t="s">
        <v>26</v>
      </c>
      <c r="J5" s="3" t="s">
        <v>27</v>
      </c>
      <c r="K5" s="3" t="s">
        <v>28</v>
      </c>
      <c r="L5" s="3" t="s">
        <v>29</v>
      </c>
      <c r="M5" s="3" t="s">
        <v>30</v>
      </c>
      <c r="N5" s="3" t="s">
        <v>31</v>
      </c>
      <c r="O5" s="3" t="s">
        <v>32</v>
      </c>
      <c r="P5" s="3" t="s">
        <v>33</v>
      </c>
      <c r="Q5" s="3" t="s">
        <v>34</v>
      </c>
      <c r="R5" s="3" t="s">
        <v>35</v>
      </c>
      <c r="U5" s="1"/>
    </row>
    <row r="6" spans="1:21" ht="12.75">
      <c r="A6" s="6" t="s">
        <v>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>
      <c r="A7" s="1"/>
      <c r="B7" s="1" t="s">
        <v>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.75">
      <c r="A8" s="1"/>
      <c r="B8" s="1"/>
      <c r="C8" s="1" t="s">
        <v>44</v>
      </c>
      <c r="D8" s="1"/>
      <c r="E8" s="1"/>
      <c r="F8" s="1"/>
      <c r="G8" s="4">
        <f>Assumptions!$C13*Assumptions!$D13*Assumptions!$G$4</f>
        <v>2280</v>
      </c>
      <c r="H8" s="4">
        <f>Assumptions!$C13*Assumptions!$D13*Assumptions!$G$4</f>
        <v>2280</v>
      </c>
      <c r="I8" s="4">
        <f>Assumptions!$C13*Assumptions!$D13*Assumptions!$G$4</f>
        <v>2280</v>
      </c>
      <c r="J8" s="4">
        <f>Assumptions!$C13*Assumptions!$D13*Assumptions!$G$4</f>
        <v>2280</v>
      </c>
      <c r="K8" s="4">
        <f>Assumptions!$C13*Assumptions!$D13*Assumptions!$G$4</f>
        <v>2280</v>
      </c>
      <c r="L8" s="4">
        <f>Assumptions!$C13*Assumptions!$D13*Assumptions!$G$4</f>
        <v>2280</v>
      </c>
      <c r="M8" s="4">
        <f>Assumptions!$C13*Assumptions!$D13*Assumptions!$G$4</f>
        <v>2280</v>
      </c>
      <c r="N8" s="4">
        <f>Assumptions!$C13*Assumptions!$D13*Assumptions!$G$4</f>
        <v>2280</v>
      </c>
      <c r="O8" s="4">
        <f>Assumptions!$C13*Assumptions!$D13*Assumptions!$G$4</f>
        <v>2280</v>
      </c>
      <c r="P8" s="4">
        <f>Assumptions!$C13*Assumptions!$D13*Assumptions!$G$4</f>
        <v>2280</v>
      </c>
      <c r="Q8" s="4">
        <f>Assumptions!$C13*Assumptions!$D13*Assumptions!$G$4</f>
        <v>2280</v>
      </c>
      <c r="R8" s="4">
        <f>Assumptions!$C13*Assumptions!$D13*Assumptions!$G$4</f>
        <v>2280</v>
      </c>
      <c r="S8" s="1"/>
      <c r="T8" s="4"/>
      <c r="U8" s="1"/>
    </row>
    <row r="9" spans="1:21" ht="13.5" thickBot="1">
      <c r="A9" s="1"/>
      <c r="B9" s="1"/>
      <c r="C9" s="9" t="s">
        <v>45</v>
      </c>
      <c r="D9" s="1"/>
      <c r="E9" s="1"/>
      <c r="F9" s="1"/>
      <c r="G9" s="28">
        <f>Assumptions!$C14*Assumptions!$D14*25</f>
        <v>2850</v>
      </c>
      <c r="H9" s="28">
        <f>Assumptions!$C14*Assumptions!$D14*25</f>
        <v>2850</v>
      </c>
      <c r="I9" s="28">
        <f>Assumptions!$C14*Assumptions!$D14*25</f>
        <v>2850</v>
      </c>
      <c r="J9" s="28">
        <f>Assumptions!$C14*Assumptions!$D14*25</f>
        <v>2850</v>
      </c>
      <c r="K9" s="28">
        <f>Assumptions!$C14*Assumptions!$D14*25</f>
        <v>2850</v>
      </c>
      <c r="L9" s="28">
        <f>Assumptions!$C14*Assumptions!$D14*25</f>
        <v>2850</v>
      </c>
      <c r="M9" s="28">
        <f>Assumptions!$C14*Assumptions!$D14*25</f>
        <v>2850</v>
      </c>
      <c r="N9" s="28">
        <f>Assumptions!$C14*Assumptions!$D14*25</f>
        <v>2850</v>
      </c>
      <c r="O9" s="28">
        <f>Assumptions!$C14*Assumptions!$D14*25</f>
        <v>2850</v>
      </c>
      <c r="P9" s="28">
        <f>Assumptions!$C14*Assumptions!$D14*25</f>
        <v>2850</v>
      </c>
      <c r="Q9" s="28">
        <f>Assumptions!$C14*Assumptions!$D14*25</f>
        <v>2850</v>
      </c>
      <c r="R9" s="28">
        <f>Assumptions!$C14*Assumptions!$D14*25</f>
        <v>2850</v>
      </c>
      <c r="S9" s="1"/>
      <c r="T9" s="4"/>
      <c r="U9" s="1"/>
    </row>
    <row r="10" spans="1:21" ht="12.75">
      <c r="A10" s="6" t="s">
        <v>37</v>
      </c>
      <c r="B10" s="1"/>
      <c r="C10" s="1"/>
      <c r="D10" s="1"/>
      <c r="E10" s="1"/>
      <c r="F10" s="1"/>
      <c r="G10" s="7">
        <f aca="true" t="shared" si="0" ref="G10:R10">SUM(G8:G9)</f>
        <v>5130</v>
      </c>
      <c r="H10" s="7">
        <f t="shared" si="0"/>
        <v>5130</v>
      </c>
      <c r="I10" s="7">
        <f t="shared" si="0"/>
        <v>5130</v>
      </c>
      <c r="J10" s="7">
        <f t="shared" si="0"/>
        <v>5130</v>
      </c>
      <c r="K10" s="7">
        <f t="shared" si="0"/>
        <v>5130</v>
      </c>
      <c r="L10" s="7">
        <f t="shared" si="0"/>
        <v>5130</v>
      </c>
      <c r="M10" s="7">
        <f t="shared" si="0"/>
        <v>5130</v>
      </c>
      <c r="N10" s="7">
        <f t="shared" si="0"/>
        <v>5130</v>
      </c>
      <c r="O10" s="7">
        <f t="shared" si="0"/>
        <v>5130</v>
      </c>
      <c r="P10" s="7">
        <f t="shared" si="0"/>
        <v>5130</v>
      </c>
      <c r="Q10" s="7">
        <f t="shared" si="0"/>
        <v>5130</v>
      </c>
      <c r="R10" s="7">
        <f t="shared" si="0"/>
        <v>5130</v>
      </c>
      <c r="S10" s="1"/>
      <c r="T10" s="7"/>
      <c r="U10" s="1"/>
    </row>
    <row r="11" spans="1:2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>
      <c r="A12" s="1" t="s">
        <v>38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>
      <c r="A13" s="1"/>
      <c r="B13" s="1" t="s">
        <v>10</v>
      </c>
      <c r="C13" s="1"/>
      <c r="D13" s="1"/>
      <c r="E13" s="1"/>
      <c r="F13" s="1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1"/>
      <c r="T13" s="5"/>
      <c r="U13" s="1"/>
    </row>
    <row r="14" spans="1:21" ht="12.75">
      <c r="A14" s="1"/>
      <c r="B14" s="1"/>
      <c r="C14" s="1" t="s">
        <v>44</v>
      </c>
      <c r="D14" s="1"/>
      <c r="E14" s="1"/>
      <c r="F14" s="1"/>
      <c r="G14" s="10">
        <f>Assumptions!$B13*Assumptions!$D13*Assumptions!$G$4</f>
        <v>1050</v>
      </c>
      <c r="H14" s="10">
        <f>Assumptions!$B13*Assumptions!$D13*Assumptions!$G$4</f>
        <v>1050</v>
      </c>
      <c r="I14" s="10">
        <f>Assumptions!$B13*Assumptions!$D13*Assumptions!$G$4</f>
        <v>1050</v>
      </c>
      <c r="J14" s="10">
        <f>Assumptions!$B13*Assumptions!$D13*Assumptions!$G$4</f>
        <v>1050</v>
      </c>
      <c r="K14" s="10">
        <f>Assumptions!$B13*Assumptions!$D13*Assumptions!$G$4</f>
        <v>1050</v>
      </c>
      <c r="L14" s="10">
        <f>Assumptions!$B13*Assumptions!$D13*Assumptions!$G$4</f>
        <v>1050</v>
      </c>
      <c r="M14" s="10">
        <f>Assumptions!$B13*Assumptions!$D13*Assumptions!$G$4</f>
        <v>1050</v>
      </c>
      <c r="N14" s="10">
        <f>Assumptions!$B13*Assumptions!$D13*Assumptions!$G$4</f>
        <v>1050</v>
      </c>
      <c r="O14" s="10">
        <f>Assumptions!$B13*Assumptions!$D13*Assumptions!$G$4</f>
        <v>1050</v>
      </c>
      <c r="P14" s="10">
        <f>Assumptions!$B13*Assumptions!$D13*Assumptions!$G$4</f>
        <v>1050</v>
      </c>
      <c r="Q14" s="10">
        <f>Assumptions!$B13*Assumptions!$D13*Assumptions!$G$4</f>
        <v>1050</v>
      </c>
      <c r="R14" s="10">
        <f>Assumptions!$B13*Assumptions!$D13*Assumptions!$G$4</f>
        <v>1050</v>
      </c>
      <c r="S14" s="1"/>
      <c r="T14" s="5"/>
      <c r="U14" s="1"/>
    </row>
    <row r="15" spans="1:21" s="11" customFormat="1" ht="13.5" thickBot="1">
      <c r="A15" s="9"/>
      <c r="B15" s="9"/>
      <c r="C15" s="9" t="s">
        <v>45</v>
      </c>
      <c r="D15" s="9"/>
      <c r="E15" s="9"/>
      <c r="F15" s="9"/>
      <c r="G15" s="12">
        <f>Assumptions!$B14*Assumptions!$D14*Assumptions!$G$4</f>
        <v>900</v>
      </c>
      <c r="H15" s="12">
        <f>Assumptions!$B14*Assumptions!$D14*Assumptions!$G$4</f>
        <v>900</v>
      </c>
      <c r="I15" s="12">
        <f>Assumptions!$B14*Assumptions!$D14*Assumptions!$G$4</f>
        <v>900</v>
      </c>
      <c r="J15" s="12">
        <f>Assumptions!$B14*Assumptions!$D14*Assumptions!$G$4</f>
        <v>900</v>
      </c>
      <c r="K15" s="12">
        <f>Assumptions!$B14*Assumptions!$D14*Assumptions!$G$4</f>
        <v>900</v>
      </c>
      <c r="L15" s="12">
        <f>Assumptions!$B14*Assumptions!$D14*Assumptions!$G$4</f>
        <v>900</v>
      </c>
      <c r="M15" s="12">
        <f>Assumptions!$B14*Assumptions!$D14*Assumptions!$G$4</f>
        <v>900</v>
      </c>
      <c r="N15" s="12">
        <f>Assumptions!$B14*Assumptions!$D14*Assumptions!$G$4</f>
        <v>900</v>
      </c>
      <c r="O15" s="12">
        <f>Assumptions!$B14*Assumptions!$D14*Assumptions!$G$4</f>
        <v>900</v>
      </c>
      <c r="P15" s="12">
        <f>Assumptions!$B14*Assumptions!$D14*Assumptions!$G$4</f>
        <v>900</v>
      </c>
      <c r="Q15" s="12">
        <f>Assumptions!$B14*Assumptions!$D14*Assumptions!$G$4</f>
        <v>900</v>
      </c>
      <c r="R15" s="12">
        <f>Assumptions!$B14*Assumptions!$D14*Assumptions!$G$4</f>
        <v>900</v>
      </c>
      <c r="S15" s="9"/>
      <c r="T15" s="13"/>
      <c r="U15" s="9"/>
    </row>
    <row r="16" spans="1:21" ht="12.75">
      <c r="A16" s="6" t="s">
        <v>39</v>
      </c>
      <c r="B16" s="1"/>
      <c r="C16" s="1"/>
      <c r="D16" s="1"/>
      <c r="E16" s="1"/>
      <c r="F16" s="1"/>
      <c r="G16" s="7">
        <f>SUM(G14:G15)</f>
        <v>1950</v>
      </c>
      <c r="H16" s="7">
        <f aca="true" t="shared" si="1" ref="H16:R16">SUM(H14:H15)</f>
        <v>1950</v>
      </c>
      <c r="I16" s="7">
        <f t="shared" si="1"/>
        <v>1950</v>
      </c>
      <c r="J16" s="7">
        <f t="shared" si="1"/>
        <v>1950</v>
      </c>
      <c r="K16" s="7">
        <f t="shared" si="1"/>
        <v>1950</v>
      </c>
      <c r="L16" s="7">
        <f t="shared" si="1"/>
        <v>1950</v>
      </c>
      <c r="M16" s="7">
        <f t="shared" si="1"/>
        <v>1950</v>
      </c>
      <c r="N16" s="7">
        <f t="shared" si="1"/>
        <v>1950</v>
      </c>
      <c r="O16" s="7">
        <f t="shared" si="1"/>
        <v>1950</v>
      </c>
      <c r="P16" s="7">
        <f t="shared" si="1"/>
        <v>1950</v>
      </c>
      <c r="Q16" s="7">
        <f t="shared" si="1"/>
        <v>1950</v>
      </c>
      <c r="R16" s="7">
        <f t="shared" si="1"/>
        <v>1950</v>
      </c>
      <c r="S16" s="1"/>
      <c r="T16" s="7"/>
      <c r="U16" s="1"/>
    </row>
    <row r="17" spans="1:2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>
      <c r="A18" s="1" t="s">
        <v>40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>
      <c r="A19" s="1"/>
      <c r="B19" s="1" t="s">
        <v>41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>
      <c r="A20" s="1"/>
      <c r="B20" s="1"/>
      <c r="C20" s="1" t="s">
        <v>46</v>
      </c>
      <c r="D20" s="1"/>
      <c r="E20" s="1"/>
      <c r="F20" s="1"/>
      <c r="G20" s="10">
        <f>Assumptions!$B7*Assumptions!$C7*Assumptions!$G$4</f>
        <v>400</v>
      </c>
      <c r="H20" s="10">
        <f>Assumptions!$B7*Assumptions!$C7*Assumptions!$G$4</f>
        <v>400</v>
      </c>
      <c r="I20" s="10">
        <f>Assumptions!$B7*Assumptions!$C7*Assumptions!$G$4</f>
        <v>400</v>
      </c>
      <c r="J20" s="10">
        <f>Assumptions!$B7*Assumptions!$C7*Assumptions!$G$4</f>
        <v>400</v>
      </c>
      <c r="K20" s="10">
        <f>Assumptions!$B7*Assumptions!$C7*Assumptions!$G$4</f>
        <v>400</v>
      </c>
      <c r="L20" s="10">
        <f>Assumptions!$B7*Assumptions!$C7*Assumptions!$G$4</f>
        <v>400</v>
      </c>
      <c r="M20" s="10">
        <f>Assumptions!$B7*Assumptions!$C7*Assumptions!$G$4</f>
        <v>400</v>
      </c>
      <c r="N20" s="10">
        <f>Assumptions!$B7*Assumptions!$C7*Assumptions!$G$4</f>
        <v>400</v>
      </c>
      <c r="O20" s="10">
        <f>Assumptions!$B7*Assumptions!$C7*Assumptions!$G$4</f>
        <v>400</v>
      </c>
      <c r="P20" s="10">
        <f>Assumptions!$B7*Assumptions!$C7*Assumptions!$G$4</f>
        <v>400</v>
      </c>
      <c r="Q20" s="10">
        <f>Assumptions!$B7*Assumptions!$C7*Assumptions!$G$4</f>
        <v>400</v>
      </c>
      <c r="R20" s="10">
        <f>Assumptions!$B7*Assumptions!$C7*Assumptions!$G$4</f>
        <v>400</v>
      </c>
      <c r="S20" s="1"/>
      <c r="T20" s="5"/>
      <c r="U20" s="1"/>
    </row>
    <row r="21" spans="1:21" ht="13.5" thickBot="1">
      <c r="A21" s="1"/>
      <c r="B21" s="1"/>
      <c r="C21" s="1" t="s">
        <v>5</v>
      </c>
      <c r="D21" s="1"/>
      <c r="E21" s="1"/>
      <c r="F21" s="1"/>
      <c r="G21" s="12">
        <f>Assumptions!$B8*Assumptions!$C8*Assumptions!$G$4</f>
        <v>1950</v>
      </c>
      <c r="H21" s="12">
        <f>Assumptions!$B8*Assumptions!$C8*Assumptions!$G$4</f>
        <v>1950</v>
      </c>
      <c r="I21" s="12">
        <f>Assumptions!$B8*Assumptions!$C8*Assumptions!$G$4</f>
        <v>1950</v>
      </c>
      <c r="J21" s="12">
        <f>Assumptions!$B8*Assumptions!$C8*Assumptions!$G$4</f>
        <v>1950</v>
      </c>
      <c r="K21" s="12">
        <f>Assumptions!$B8*Assumptions!$C8*Assumptions!$G$4</f>
        <v>1950</v>
      </c>
      <c r="L21" s="12">
        <f>Assumptions!$B8*Assumptions!$C8*Assumptions!$G$4</f>
        <v>1950</v>
      </c>
      <c r="M21" s="12">
        <f>Assumptions!$B8*Assumptions!$C8*Assumptions!$G$4</f>
        <v>1950</v>
      </c>
      <c r="N21" s="12">
        <f>Assumptions!$B8*Assumptions!$C8*Assumptions!$G$4</f>
        <v>1950</v>
      </c>
      <c r="O21" s="12">
        <f>Assumptions!$B8*Assumptions!$C8*Assumptions!$G$4</f>
        <v>1950</v>
      </c>
      <c r="P21" s="12">
        <f>Assumptions!$B8*Assumptions!$C8*Assumptions!$G$4</f>
        <v>1950</v>
      </c>
      <c r="Q21" s="12">
        <f>Assumptions!$B8*Assumptions!$C8*Assumptions!$G$4</f>
        <v>1950</v>
      </c>
      <c r="R21" s="12">
        <f>Assumptions!$B8*Assumptions!$C8*Assumptions!$G$4</f>
        <v>1950</v>
      </c>
      <c r="S21" s="1"/>
      <c r="T21" s="8"/>
      <c r="U21" s="1"/>
    </row>
    <row r="22" spans="1:21" ht="12.75">
      <c r="A22" s="1"/>
      <c r="B22" s="1"/>
      <c r="C22" s="1" t="s">
        <v>42</v>
      </c>
      <c r="D22" s="1"/>
      <c r="E22" s="1"/>
      <c r="F22" s="1"/>
      <c r="G22" s="5">
        <f>SUM(G20:G21)</f>
        <v>2350</v>
      </c>
      <c r="H22" s="5">
        <f aca="true" t="shared" si="2" ref="H22:R22">SUM(H20:H21)</f>
        <v>2350</v>
      </c>
      <c r="I22" s="5">
        <f t="shared" si="2"/>
        <v>2350</v>
      </c>
      <c r="J22" s="5">
        <f t="shared" si="2"/>
        <v>2350</v>
      </c>
      <c r="K22" s="5">
        <f t="shared" si="2"/>
        <v>2350</v>
      </c>
      <c r="L22" s="5">
        <f t="shared" si="2"/>
        <v>2350</v>
      </c>
      <c r="M22" s="5">
        <f t="shared" si="2"/>
        <v>2350</v>
      </c>
      <c r="N22" s="5">
        <f t="shared" si="2"/>
        <v>2350</v>
      </c>
      <c r="O22" s="5">
        <f t="shared" si="2"/>
        <v>2350</v>
      </c>
      <c r="P22" s="5">
        <f t="shared" si="2"/>
        <v>2350</v>
      </c>
      <c r="Q22" s="5">
        <f t="shared" si="2"/>
        <v>2350</v>
      </c>
      <c r="R22" s="5">
        <f t="shared" si="2"/>
        <v>2350</v>
      </c>
      <c r="S22" s="1"/>
      <c r="T22" s="5"/>
      <c r="U22" s="1"/>
    </row>
    <row r="23" spans="1:21" ht="12.75">
      <c r="A23" s="1"/>
      <c r="B23" s="1" t="s">
        <v>52</v>
      </c>
      <c r="C23" s="1"/>
      <c r="D23" s="1"/>
      <c r="E23" s="1"/>
      <c r="F23" s="1"/>
      <c r="G23" s="5">
        <f>-Assumptions!$F26/12</f>
        <v>384.95799688044673</v>
      </c>
      <c r="H23" s="5">
        <f>-Assumptions!$F26/12</f>
        <v>384.95799688044673</v>
      </c>
      <c r="I23" s="5">
        <f>-Assumptions!$F26/12</f>
        <v>384.95799688044673</v>
      </c>
      <c r="J23" s="5">
        <f>-Assumptions!$F26/12</f>
        <v>384.95799688044673</v>
      </c>
      <c r="K23" s="5">
        <f>-Assumptions!$F26/12</f>
        <v>384.95799688044673</v>
      </c>
      <c r="L23" s="5">
        <f>-Assumptions!$F26/12</f>
        <v>384.95799688044673</v>
      </c>
      <c r="M23" s="5">
        <f>-Assumptions!$F26/12</f>
        <v>384.95799688044673</v>
      </c>
      <c r="N23" s="5">
        <f>-Assumptions!$F26/12</f>
        <v>384.95799688044673</v>
      </c>
      <c r="O23" s="5">
        <f>-Assumptions!$F26/12</f>
        <v>384.95799688044673</v>
      </c>
      <c r="P23" s="5">
        <f>-Assumptions!$F26/12</f>
        <v>384.95799688044673</v>
      </c>
      <c r="Q23" s="5">
        <f>-Assumptions!$F26/12</f>
        <v>384.95799688044673</v>
      </c>
      <c r="R23" s="5">
        <f>-Assumptions!$F26/12</f>
        <v>384.95799688044673</v>
      </c>
      <c r="S23" s="1"/>
      <c r="T23" s="5"/>
      <c r="U23" s="1"/>
    </row>
    <row r="24" spans="1:21" ht="12.75">
      <c r="A24" s="1"/>
      <c r="B24" s="1" t="s">
        <v>36</v>
      </c>
      <c r="C24" s="1"/>
      <c r="D24" s="1"/>
      <c r="E24" s="1"/>
      <c r="F24" s="1"/>
      <c r="G24" s="5">
        <v>100</v>
      </c>
      <c r="H24" s="5">
        <v>100</v>
      </c>
      <c r="I24" s="5">
        <v>100</v>
      </c>
      <c r="J24" s="5">
        <v>100</v>
      </c>
      <c r="K24" s="5">
        <v>100</v>
      </c>
      <c r="L24" s="5">
        <v>100</v>
      </c>
      <c r="M24" s="5">
        <v>100</v>
      </c>
      <c r="N24" s="5">
        <v>100</v>
      </c>
      <c r="O24" s="5">
        <v>100</v>
      </c>
      <c r="P24" s="5">
        <v>100</v>
      </c>
      <c r="Q24" s="5">
        <v>100</v>
      </c>
      <c r="R24" s="5">
        <v>100</v>
      </c>
      <c r="S24" s="1"/>
      <c r="T24" s="5"/>
      <c r="U24" s="1"/>
    </row>
    <row r="25" spans="1:21" ht="13.5" thickBot="1">
      <c r="A25" s="1"/>
      <c r="B25" s="1" t="s">
        <v>11</v>
      </c>
      <c r="C25" s="1"/>
      <c r="D25" s="1"/>
      <c r="E25" s="1"/>
      <c r="F25" s="1"/>
      <c r="G25" s="12">
        <v>100</v>
      </c>
      <c r="H25" s="12">
        <v>100</v>
      </c>
      <c r="I25" s="12">
        <v>100</v>
      </c>
      <c r="J25" s="12">
        <v>100</v>
      </c>
      <c r="K25" s="12">
        <v>100</v>
      </c>
      <c r="L25" s="12">
        <v>100</v>
      </c>
      <c r="M25" s="12">
        <v>100</v>
      </c>
      <c r="N25" s="12">
        <v>100</v>
      </c>
      <c r="O25" s="12">
        <v>100</v>
      </c>
      <c r="P25" s="12">
        <v>100</v>
      </c>
      <c r="Q25" s="12">
        <v>100</v>
      </c>
      <c r="R25" s="12">
        <v>100</v>
      </c>
      <c r="S25" s="1"/>
      <c r="T25" s="5"/>
      <c r="U25" s="1"/>
    </row>
    <row r="26" spans="1:21" ht="12.75">
      <c r="A26" s="6" t="s">
        <v>43</v>
      </c>
      <c r="B26" s="1"/>
      <c r="C26" s="1"/>
      <c r="D26" s="1"/>
      <c r="E26" s="1"/>
      <c r="F26" s="1"/>
      <c r="G26" s="7">
        <f>SUM(G22:G25)</f>
        <v>2934.957996880447</v>
      </c>
      <c r="H26" s="7">
        <f aca="true" t="shared" si="3" ref="H26:R26">SUM(H22:H25)</f>
        <v>2934.957996880447</v>
      </c>
      <c r="I26" s="7">
        <f t="shared" si="3"/>
        <v>2934.957996880447</v>
      </c>
      <c r="J26" s="7">
        <f t="shared" si="3"/>
        <v>2934.957996880447</v>
      </c>
      <c r="K26" s="7">
        <f t="shared" si="3"/>
        <v>2934.957996880447</v>
      </c>
      <c r="L26" s="7">
        <f t="shared" si="3"/>
        <v>2934.957996880447</v>
      </c>
      <c r="M26" s="7">
        <f t="shared" si="3"/>
        <v>2934.957996880447</v>
      </c>
      <c r="N26" s="7">
        <f t="shared" si="3"/>
        <v>2934.957996880447</v>
      </c>
      <c r="O26" s="7">
        <f t="shared" si="3"/>
        <v>2934.957996880447</v>
      </c>
      <c r="P26" s="7">
        <f t="shared" si="3"/>
        <v>2934.957996880447</v>
      </c>
      <c r="Q26" s="7">
        <f t="shared" si="3"/>
        <v>2934.957996880447</v>
      </c>
      <c r="R26" s="7">
        <f t="shared" si="3"/>
        <v>2934.957996880447</v>
      </c>
      <c r="S26" s="7"/>
      <c r="T26" s="7"/>
      <c r="U26" s="1"/>
    </row>
    <row r="27" spans="1:2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8">
      <c r="A29" s="25" t="s">
        <v>60</v>
      </c>
      <c r="B29" s="1"/>
      <c r="C29" s="1"/>
      <c r="D29" s="1"/>
      <c r="E29" s="1"/>
      <c r="F29" s="1"/>
      <c r="G29" s="27">
        <f>G10-G16-G26</f>
        <v>245.0420031195531</v>
      </c>
      <c r="H29" s="27">
        <f aca="true" t="shared" si="4" ref="H29:R29">H10-H16-H26</f>
        <v>245.0420031195531</v>
      </c>
      <c r="I29" s="27">
        <f t="shared" si="4"/>
        <v>245.0420031195531</v>
      </c>
      <c r="J29" s="27">
        <f t="shared" si="4"/>
        <v>245.0420031195531</v>
      </c>
      <c r="K29" s="27">
        <f t="shared" si="4"/>
        <v>245.0420031195531</v>
      </c>
      <c r="L29" s="27">
        <f t="shared" si="4"/>
        <v>245.0420031195531</v>
      </c>
      <c r="M29" s="27">
        <f t="shared" si="4"/>
        <v>245.0420031195531</v>
      </c>
      <c r="N29" s="27">
        <f t="shared" si="4"/>
        <v>245.0420031195531</v>
      </c>
      <c r="O29" s="27">
        <f t="shared" si="4"/>
        <v>245.0420031195531</v>
      </c>
      <c r="P29" s="27">
        <f t="shared" si="4"/>
        <v>245.0420031195531</v>
      </c>
      <c r="Q29" s="27">
        <f t="shared" si="4"/>
        <v>245.0420031195531</v>
      </c>
      <c r="R29" s="27">
        <f t="shared" si="4"/>
        <v>245.0420031195531</v>
      </c>
      <c r="S29" s="1"/>
      <c r="T29" s="1"/>
      <c r="U29" s="1"/>
    </row>
    <row r="30" spans="1:2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</sheetData>
  <printOptions/>
  <pageMargins left="0.33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Salwa Ammar</dc:creator>
  <cp:keywords/>
  <dc:description/>
  <cp:lastModifiedBy>student</cp:lastModifiedBy>
  <cp:lastPrinted>2008-04-20T21:52:38Z</cp:lastPrinted>
  <dcterms:created xsi:type="dcterms:W3CDTF">2008-04-20T16:30:55Z</dcterms:created>
  <dcterms:modified xsi:type="dcterms:W3CDTF">2008-04-21T22:44:51Z</dcterms:modified>
  <cp:category/>
  <cp:version/>
  <cp:contentType/>
  <cp:contentStatus/>
</cp:coreProperties>
</file>