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 activeTab="2"/>
  </bookViews>
  <sheets>
    <sheet name="historical" sheetId="4" r:id="rId1"/>
    <sheet name="forecast" sheetId="1" r:id="rId2"/>
    <sheet name="practice problem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S16" i="2" l="1"/>
  <c r="S15" i="2"/>
  <c r="S4" i="2" l="1"/>
  <c r="S5" i="2"/>
  <c r="S8" i="2"/>
  <c r="S9" i="2"/>
  <c r="S12" i="2"/>
  <c r="S13" i="2"/>
  <c r="I4" i="2"/>
  <c r="I5" i="2"/>
  <c r="I6" i="2"/>
  <c r="I3" i="2"/>
  <c r="D4" i="2"/>
  <c r="E4" i="2" s="1"/>
  <c r="F4" i="2" s="1"/>
  <c r="T4" i="2" s="1"/>
  <c r="D5" i="2"/>
  <c r="E5" i="2" s="1"/>
  <c r="D6" i="2"/>
  <c r="S6" i="2" s="1"/>
  <c r="D7" i="2"/>
  <c r="E7" i="2" s="1"/>
  <c r="D8" i="2"/>
  <c r="E8" i="2" s="1"/>
  <c r="D9" i="2"/>
  <c r="E9" i="2" s="1"/>
  <c r="D10" i="2"/>
  <c r="S10" i="2" s="1"/>
  <c r="D11" i="2"/>
  <c r="E11" i="2" s="1"/>
  <c r="D12" i="2"/>
  <c r="E12" i="2" s="1"/>
  <c r="D13" i="2"/>
  <c r="E13" i="2" s="1"/>
  <c r="D14" i="2"/>
  <c r="S14" i="2" s="1"/>
  <c r="D3" i="2"/>
  <c r="E3" i="2" s="1"/>
  <c r="F3" i="2" s="1"/>
  <c r="T3" i="2" s="1"/>
  <c r="T7" i="2" s="1"/>
  <c r="T11" i="2" s="1"/>
  <c r="C21" i="2"/>
  <c r="C20" i="2"/>
  <c r="Q23" i="4"/>
  <c r="O21" i="4"/>
  <c r="P17" i="4"/>
  <c r="P5" i="4"/>
  <c r="P6" i="4"/>
  <c r="P7" i="4"/>
  <c r="P8" i="4"/>
  <c r="P9" i="4"/>
  <c r="P10" i="4"/>
  <c r="P11" i="4"/>
  <c r="P12" i="4"/>
  <c r="P13" i="4"/>
  <c r="P14" i="4"/>
  <c r="P15" i="4"/>
  <c r="P4" i="4"/>
  <c r="O20" i="4"/>
  <c r="O17" i="4"/>
  <c r="O5" i="4"/>
  <c r="O6" i="4"/>
  <c r="O7" i="4"/>
  <c r="O8" i="4"/>
  <c r="O9" i="4"/>
  <c r="O10" i="4"/>
  <c r="O11" i="4"/>
  <c r="O12" i="4"/>
  <c r="O13" i="4"/>
  <c r="O14" i="4"/>
  <c r="O15" i="4"/>
  <c r="O4" i="4"/>
  <c r="N17" i="4"/>
  <c r="N6" i="4"/>
  <c r="N7" i="4"/>
  <c r="N8" i="4"/>
  <c r="N9" i="4"/>
  <c r="N10" i="4"/>
  <c r="N11" i="4"/>
  <c r="N12" i="4"/>
  <c r="N13" i="4"/>
  <c r="N14" i="4"/>
  <c r="N15" i="4"/>
  <c r="N5" i="4"/>
  <c r="N4" i="4"/>
  <c r="K13" i="4"/>
  <c r="F12" i="4"/>
  <c r="F13" i="4"/>
  <c r="F14" i="4"/>
  <c r="F15" i="4"/>
  <c r="F9" i="4"/>
  <c r="F10" i="4"/>
  <c r="F11" i="4"/>
  <c r="F8" i="4"/>
  <c r="K5" i="4"/>
  <c r="K6" i="4"/>
  <c r="J5" i="4"/>
  <c r="J6" i="4"/>
  <c r="J7" i="4"/>
  <c r="K7" i="4" s="1"/>
  <c r="J8" i="4"/>
  <c r="K8" i="4" s="1"/>
  <c r="J9" i="4"/>
  <c r="K9" i="4" s="1"/>
  <c r="J10" i="4"/>
  <c r="K10" i="4" s="1"/>
  <c r="J11" i="4"/>
  <c r="K11" i="4" s="1"/>
  <c r="J12" i="4"/>
  <c r="K12" i="4" s="1"/>
  <c r="J13" i="4"/>
  <c r="J14" i="4"/>
  <c r="K14" i="4" s="1"/>
  <c r="J15" i="4"/>
  <c r="K15" i="4" s="1"/>
  <c r="J4" i="4"/>
  <c r="K4" i="4" s="1"/>
  <c r="C18" i="4"/>
  <c r="C17" i="4"/>
  <c r="D15" i="4" s="1"/>
  <c r="E15" i="4" s="1"/>
  <c r="D14" i="4"/>
  <c r="E14" i="4" s="1"/>
  <c r="D12" i="4"/>
  <c r="E12" i="4" s="1"/>
  <c r="D10" i="4"/>
  <c r="E10" i="4" s="1"/>
  <c r="D9" i="4"/>
  <c r="E9" i="4" s="1"/>
  <c r="D8" i="4"/>
  <c r="E8" i="4" s="1"/>
  <c r="D7" i="4"/>
  <c r="E7" i="4" s="1"/>
  <c r="D6" i="4"/>
  <c r="E6" i="4" s="1"/>
  <c r="F6" i="4" s="1"/>
  <c r="D5" i="4"/>
  <c r="E5" i="4" s="1"/>
  <c r="D4" i="4"/>
  <c r="E4" i="4" s="1"/>
  <c r="F4" i="4" s="1"/>
  <c r="C17" i="1"/>
  <c r="U4" i="2" l="1"/>
  <c r="W4" i="2" s="1"/>
  <c r="T8" i="2"/>
  <c r="J4" i="2"/>
  <c r="N4" i="2" s="1"/>
  <c r="F5" i="2"/>
  <c r="T5" i="2" s="1"/>
  <c r="T9" i="2" s="1"/>
  <c r="T13" i="2" s="1"/>
  <c r="U13" i="2" s="1"/>
  <c r="W13" i="2" s="1"/>
  <c r="J3" i="2"/>
  <c r="N3" i="2" s="1"/>
  <c r="U6" i="2"/>
  <c r="W6" i="2" s="1"/>
  <c r="E10" i="2"/>
  <c r="S3" i="2"/>
  <c r="U3" i="2" s="1"/>
  <c r="W3" i="2" s="1"/>
  <c r="S11" i="2"/>
  <c r="U11" i="2" s="1"/>
  <c r="W11" i="2" s="1"/>
  <c r="S7" i="2"/>
  <c r="U7" i="2" s="1"/>
  <c r="W7" i="2" s="1"/>
  <c r="E14" i="2"/>
  <c r="E6" i="2"/>
  <c r="F6" i="2" s="1"/>
  <c r="T6" i="2" s="1"/>
  <c r="T10" i="2" s="1"/>
  <c r="T14" i="2" s="1"/>
  <c r="U14" i="2" s="1"/>
  <c r="W14" i="2" s="1"/>
  <c r="F5" i="4"/>
  <c r="D11" i="4"/>
  <c r="E11" i="4" s="1"/>
  <c r="F7" i="4" s="1"/>
  <c r="D13" i="4"/>
  <c r="E13" i="4" s="1"/>
  <c r="Q9" i="1"/>
  <c r="Q5" i="1"/>
  <c r="Q6" i="1"/>
  <c r="Q7" i="1"/>
  <c r="Q4" i="1"/>
  <c r="P9" i="1"/>
  <c r="P5" i="1"/>
  <c r="P6" i="1"/>
  <c r="P7" i="1"/>
  <c r="P4" i="1"/>
  <c r="O9" i="1"/>
  <c r="C18" i="1"/>
  <c r="D6" i="1"/>
  <c r="E6" i="1" s="1"/>
  <c r="Y14" i="2" l="1"/>
  <c r="X14" i="2"/>
  <c r="X13" i="2"/>
  <c r="Y13" i="2"/>
  <c r="Y11" i="2"/>
  <c r="X11" i="2"/>
  <c r="Y6" i="2"/>
  <c r="X6" i="2"/>
  <c r="X3" i="2"/>
  <c r="Y3" i="2"/>
  <c r="U10" i="2"/>
  <c r="W10" i="2" s="1"/>
  <c r="N8" i="2"/>
  <c r="P3" i="2"/>
  <c r="O3" i="2"/>
  <c r="P4" i="2"/>
  <c r="O4" i="2"/>
  <c r="U9" i="2"/>
  <c r="W9" i="2" s="1"/>
  <c r="W16" i="2" s="1"/>
  <c r="T12" i="2"/>
  <c r="U12" i="2" s="1"/>
  <c r="W12" i="2" s="1"/>
  <c r="U8" i="2"/>
  <c r="W8" i="2" s="1"/>
  <c r="Y7" i="2"/>
  <c r="X7" i="2"/>
  <c r="J6" i="2"/>
  <c r="N6" i="2" s="1"/>
  <c r="U5" i="2"/>
  <c r="W5" i="2" s="1"/>
  <c r="J5" i="2"/>
  <c r="N5" i="2" s="1"/>
  <c r="Y4" i="2"/>
  <c r="X4" i="2"/>
  <c r="J4" i="1"/>
  <c r="D7" i="1"/>
  <c r="E7" i="1" s="1"/>
  <c r="J5" i="1"/>
  <c r="D15" i="1"/>
  <c r="E15" i="1" s="1"/>
  <c r="J7" i="1"/>
  <c r="D11" i="1"/>
  <c r="E11" i="1" s="1"/>
  <c r="J6" i="1"/>
  <c r="F7" i="1"/>
  <c r="K7" i="1" s="1"/>
  <c r="O7" i="1" s="1"/>
  <c r="D13" i="1"/>
  <c r="E13" i="1" s="1"/>
  <c r="D9" i="1"/>
  <c r="E9" i="1" s="1"/>
  <c r="D5" i="1"/>
  <c r="E5" i="1" s="1"/>
  <c r="D4" i="1"/>
  <c r="E4" i="1" s="1"/>
  <c r="F4" i="1" s="1"/>
  <c r="K4" i="1" s="1"/>
  <c r="O4" i="1" s="1"/>
  <c r="D12" i="1"/>
  <c r="E12" i="1" s="1"/>
  <c r="D8" i="1"/>
  <c r="E8" i="1" s="1"/>
  <c r="D14" i="1"/>
  <c r="E14" i="1" s="1"/>
  <c r="D10" i="1"/>
  <c r="E10" i="1" s="1"/>
  <c r="P8" i="2" l="1"/>
  <c r="O5" i="2"/>
  <c r="P5" i="2"/>
  <c r="X5" i="2"/>
  <c r="Y5" i="2"/>
  <c r="Y16" i="2" s="1"/>
  <c r="X20" i="2" s="1"/>
  <c r="Y8" i="2"/>
  <c r="X8" i="2"/>
  <c r="Y10" i="2"/>
  <c r="X10" i="2"/>
  <c r="X16" i="2" s="1"/>
  <c r="X19" i="2" s="1"/>
  <c r="P6" i="2"/>
  <c r="O6" i="2"/>
  <c r="O8" i="2" s="1"/>
  <c r="Y12" i="2"/>
  <c r="X12" i="2"/>
  <c r="X9" i="2"/>
  <c r="Y9" i="2"/>
  <c r="F6" i="1"/>
  <c r="K6" i="1" s="1"/>
  <c r="O6" i="1" s="1"/>
  <c r="F5" i="1"/>
  <c r="K5" i="1" s="1"/>
  <c r="O5" i="1" s="1"/>
</calcChain>
</file>

<file path=xl/sharedStrings.xml><?xml version="1.0" encoding="utf-8"?>
<sst xmlns="http://schemas.openxmlformats.org/spreadsheetml/2006/main" count="95" uniqueCount="43">
  <si>
    <t>Forecasting Introduction</t>
  </si>
  <si>
    <t>period</t>
  </si>
  <si>
    <t>actual</t>
  </si>
  <si>
    <t>Q1Y1</t>
  </si>
  <si>
    <t>Q2Y1</t>
  </si>
  <si>
    <t>Q3Y1</t>
  </si>
  <si>
    <t>Q4Y1</t>
  </si>
  <si>
    <t>Q1Y2</t>
  </si>
  <si>
    <t>Q2Y2</t>
  </si>
  <si>
    <t>Q3Y2</t>
  </si>
  <si>
    <t>Q4Y2</t>
  </si>
  <si>
    <t>Q1Y3</t>
  </si>
  <si>
    <t>Q2Y3</t>
  </si>
  <si>
    <t>Q3Y3</t>
  </si>
  <si>
    <t>Q4Y3</t>
  </si>
  <si>
    <t>y trend</t>
  </si>
  <si>
    <t>ratio</t>
  </si>
  <si>
    <t>historical</t>
  </si>
  <si>
    <t>future</t>
  </si>
  <si>
    <t>SI</t>
  </si>
  <si>
    <t>forecast</t>
  </si>
  <si>
    <t>slope</t>
  </si>
  <si>
    <t>intercept</t>
  </si>
  <si>
    <t>Actual Sales</t>
  </si>
  <si>
    <t>error</t>
  </si>
  <si>
    <t>bias</t>
  </si>
  <si>
    <t>sq error</t>
  </si>
  <si>
    <t>MSE</t>
  </si>
  <si>
    <t>abs error</t>
  </si>
  <si>
    <t>MAD</t>
  </si>
  <si>
    <t>"forecast"</t>
  </si>
  <si>
    <t>"errors"</t>
  </si>
  <si>
    <t>sq "error"</t>
  </si>
  <si>
    <t>est st dev</t>
  </si>
  <si>
    <t>abs "error"</t>
  </si>
  <si>
    <t>2 est st dev</t>
  </si>
  <si>
    <t>actual sales</t>
  </si>
  <si>
    <t>versus historical</t>
  </si>
  <si>
    <t>"error"</t>
  </si>
  <si>
    <t>Abs "error"</t>
  </si>
  <si>
    <t>Sq"error"</t>
  </si>
  <si>
    <t>est stdev</t>
  </si>
  <si>
    <t>2nd est 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</si>
</sst>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1" fontId="0" fillId="0" borderId="0" xfId="0" applyNumberForma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0.20268678915135607"/>
                  <c:y val="-0.18898549139690873"/>
                </c:manualLayout>
              </c:layout>
              <c:numFmt formatCode="General" sourceLinked="0"/>
            </c:trendlineLbl>
          </c:trendline>
          <c:xVal>
            <c:numRef>
              <c:f>historical!$B$4:$B$15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historical!$C$4:$C$15</c:f>
              <c:numCache>
                <c:formatCode>General</c:formatCode>
                <c:ptCount val="12"/>
                <c:pt idx="0">
                  <c:v>1100</c:v>
                </c:pt>
                <c:pt idx="1">
                  <c:v>900</c:v>
                </c:pt>
                <c:pt idx="2">
                  <c:v>1500</c:v>
                </c:pt>
                <c:pt idx="3">
                  <c:v>850</c:v>
                </c:pt>
                <c:pt idx="4">
                  <c:v>1400</c:v>
                </c:pt>
                <c:pt idx="5">
                  <c:v>1200</c:v>
                </c:pt>
                <c:pt idx="6">
                  <c:v>1700</c:v>
                </c:pt>
                <c:pt idx="7">
                  <c:v>1150</c:v>
                </c:pt>
                <c:pt idx="8">
                  <c:v>1600</c:v>
                </c:pt>
                <c:pt idx="9">
                  <c:v>1400</c:v>
                </c:pt>
                <c:pt idx="10">
                  <c:v>2000</c:v>
                </c:pt>
                <c:pt idx="11">
                  <c:v>1300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xVal>
            <c:numRef>
              <c:f>historical!$I$4:$I$15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historical!$K$4:$K$15</c:f>
              <c:numCache>
                <c:formatCode>0</c:formatCode>
                <c:ptCount val="12"/>
                <c:pt idx="0">
                  <c:v>1138.6820978020007</c:v>
                </c:pt>
                <c:pt idx="1">
                  <c:v>975.68422069686983</c:v>
                </c:pt>
                <c:pt idx="2">
                  <c:v>1470.7010819662942</c:v>
                </c:pt>
                <c:pt idx="3">
                  <c:v>932.81325334549592</c:v>
                </c:pt>
                <c:pt idx="4">
                  <c:v>1363.5758999526665</c:v>
                </c:pt>
                <c:pt idx="5">
                  <c:v>1159.3182613922386</c:v>
                </c:pt>
                <c:pt idx="6">
                  <c:v>1735.0635565370928</c:v>
                </c:pt>
                <c:pt idx="7">
                  <c:v>1093.2779538440284</c:v>
                </c:pt>
                <c:pt idx="8">
                  <c:v>1588.4697021033321</c:v>
                </c:pt>
                <c:pt idx="9">
                  <c:v>1342.9523020876072</c:v>
                </c:pt>
                <c:pt idx="10">
                  <c:v>1999.4260311078913</c:v>
                </c:pt>
                <c:pt idx="11">
                  <c:v>1253.7426543425611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022976"/>
        <c:axId val="297024896"/>
      </c:scatterChart>
      <c:valAx>
        <c:axId val="297022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periods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7024896"/>
        <c:crosses val="autoZero"/>
        <c:crossBetween val="midCat"/>
      </c:valAx>
      <c:valAx>
        <c:axId val="2970248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sales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70229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0.20268678915135607"/>
                  <c:y val="-0.18898549139690873"/>
                </c:manualLayout>
              </c:layout>
              <c:numFmt formatCode="General" sourceLinked="0"/>
            </c:trendlineLbl>
          </c:trendline>
          <c:xVal>
            <c:numRef>
              <c:f>forecast!$B$4:$B$15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forecast!$C$4:$C$15</c:f>
              <c:numCache>
                <c:formatCode>General</c:formatCode>
                <c:ptCount val="12"/>
                <c:pt idx="0">
                  <c:v>1100</c:v>
                </c:pt>
                <c:pt idx="1">
                  <c:v>900</c:v>
                </c:pt>
                <c:pt idx="2">
                  <c:v>1500</c:v>
                </c:pt>
                <c:pt idx="3">
                  <c:v>850</c:v>
                </c:pt>
                <c:pt idx="4">
                  <c:v>1400</c:v>
                </c:pt>
                <c:pt idx="5">
                  <c:v>1200</c:v>
                </c:pt>
                <c:pt idx="6">
                  <c:v>1700</c:v>
                </c:pt>
                <c:pt idx="7">
                  <c:v>1150</c:v>
                </c:pt>
                <c:pt idx="8">
                  <c:v>1600</c:v>
                </c:pt>
                <c:pt idx="9">
                  <c:v>1400</c:v>
                </c:pt>
                <c:pt idx="10">
                  <c:v>2000</c:v>
                </c:pt>
                <c:pt idx="11">
                  <c:v>1300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xVal>
            <c:numRef>
              <c:f>forecast!$I$4:$I$7</c:f>
              <c:numCache>
                <c:formatCode>General</c:formatCode>
                <c:ptCount val="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</c:numCache>
            </c:numRef>
          </c:xVal>
          <c:yVal>
            <c:numRef>
              <c:f>forecast!$K$4:$K$7</c:f>
              <c:numCache>
                <c:formatCode>0</c:formatCode>
                <c:ptCount val="4"/>
                <c:pt idx="0">
                  <c:v>1813.3635042539981</c:v>
                </c:pt>
                <c:pt idx="1">
                  <c:v>1526.5863427829761</c:v>
                </c:pt>
                <c:pt idx="2">
                  <c:v>2263.7885056786899</c:v>
                </c:pt>
                <c:pt idx="3">
                  <c:v>1414.2073548410933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529920"/>
        <c:axId val="106531840"/>
      </c:scatterChart>
      <c:valAx>
        <c:axId val="106529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periods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6531840"/>
        <c:crosses val="autoZero"/>
        <c:crossBetween val="midCat"/>
      </c:valAx>
      <c:valAx>
        <c:axId val="1065318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sales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65299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0.10699908622484504"/>
                  <c:y val="-0.23917723826188392"/>
                </c:manualLayout>
              </c:layout>
              <c:numFmt formatCode="General" sourceLinked="0"/>
            </c:trendlineLbl>
          </c:trendline>
          <c:xVal>
            <c:numRef>
              <c:f>'practice problem'!$B$3:$B$14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'practice problem'!$C$3:$C$14</c:f>
              <c:numCache>
                <c:formatCode>General</c:formatCode>
                <c:ptCount val="12"/>
                <c:pt idx="0">
                  <c:v>120</c:v>
                </c:pt>
                <c:pt idx="1">
                  <c:v>160</c:v>
                </c:pt>
                <c:pt idx="2">
                  <c:v>354</c:v>
                </c:pt>
                <c:pt idx="3">
                  <c:v>347</c:v>
                </c:pt>
                <c:pt idx="4">
                  <c:v>508</c:v>
                </c:pt>
                <c:pt idx="5">
                  <c:v>468</c:v>
                </c:pt>
                <c:pt idx="6">
                  <c:v>750</c:v>
                </c:pt>
                <c:pt idx="7">
                  <c:v>626</c:v>
                </c:pt>
                <c:pt idx="8">
                  <c:v>851</c:v>
                </c:pt>
                <c:pt idx="9">
                  <c:v>738</c:v>
                </c:pt>
                <c:pt idx="10">
                  <c:v>1006</c:v>
                </c:pt>
                <c:pt idx="11">
                  <c:v>833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xVal>
            <c:numRef>
              <c:f>'practice problem'!$H$3:$H$6</c:f>
              <c:numCache>
                <c:formatCode>General</c:formatCode>
                <c:ptCount val="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</c:numCache>
            </c:numRef>
          </c:xVal>
          <c:yVal>
            <c:numRef>
              <c:f>'practice problem'!$J$3:$J$6</c:f>
              <c:numCache>
                <c:formatCode>General</c:formatCode>
                <c:ptCount val="4"/>
                <c:pt idx="0">
                  <c:v>1061.574415075049</c:v>
                </c:pt>
                <c:pt idx="1">
                  <c:v>929.74022506928077</c:v>
                </c:pt>
                <c:pt idx="2">
                  <c:v>1410.8624111669837</c:v>
                </c:pt>
                <c:pt idx="3">
                  <c:v>1145.2184641582623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071360"/>
        <c:axId val="297073280"/>
      </c:scatterChart>
      <c:valAx>
        <c:axId val="297071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periods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97073280"/>
        <c:crosses val="autoZero"/>
        <c:crossBetween val="midCat"/>
      </c:valAx>
      <c:valAx>
        <c:axId val="2970732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sales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970713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og"/>
            <c:dispRSqr val="0"/>
            <c:dispEq val="1"/>
            <c:trendlineLbl>
              <c:layout/>
              <c:numFmt formatCode="General" sourceLinked="0"/>
            </c:trendlineLbl>
          </c:trendline>
          <c:xVal>
            <c:numRef>
              <c:f>'practice problem'!$B$3:$B$16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xVal>
          <c:yVal>
            <c:numRef>
              <c:f>'practice problem'!$C$3:$C$16</c:f>
              <c:numCache>
                <c:formatCode>General</c:formatCode>
                <c:ptCount val="14"/>
                <c:pt idx="0">
                  <c:v>120</c:v>
                </c:pt>
                <c:pt idx="1">
                  <c:v>160</c:v>
                </c:pt>
                <c:pt idx="2">
                  <c:v>354</c:v>
                </c:pt>
                <c:pt idx="3">
                  <c:v>347</c:v>
                </c:pt>
                <c:pt idx="4">
                  <c:v>508</c:v>
                </c:pt>
                <c:pt idx="5">
                  <c:v>468</c:v>
                </c:pt>
                <c:pt idx="6">
                  <c:v>750</c:v>
                </c:pt>
                <c:pt idx="7">
                  <c:v>626</c:v>
                </c:pt>
                <c:pt idx="8">
                  <c:v>851</c:v>
                </c:pt>
                <c:pt idx="9">
                  <c:v>738</c:v>
                </c:pt>
                <c:pt idx="10">
                  <c:v>1006</c:v>
                </c:pt>
                <c:pt idx="11">
                  <c:v>833</c:v>
                </c:pt>
                <c:pt idx="12">
                  <c:v>1013</c:v>
                </c:pt>
                <c:pt idx="13">
                  <c:v>830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27296"/>
        <c:axId val="55525760"/>
      </c:scatterChart>
      <c:valAx>
        <c:axId val="555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5525760"/>
        <c:crosses val="autoZero"/>
        <c:crossBetween val="midCat"/>
      </c:valAx>
      <c:valAx>
        <c:axId val="55525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55272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163286</xdr:colOff>
      <xdr:row>17</xdr:row>
      <xdr:rowOff>145595</xdr:rowOff>
    </xdr:from>
    <xdr:to>
      <xdr:col>11</xdr:col>
      <xdr:colOff>449036</xdr:colOff>
      <xdr:row>32</xdr:row>
      <xdr:rowOff>31295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156482</xdr:colOff>
      <xdr:row>7</xdr:row>
      <xdr:rowOff>16327</xdr:rowOff>
    </xdr:from>
    <xdr:to>
      <xdr:col>13</xdr:col>
      <xdr:colOff>442232</xdr:colOff>
      <xdr:row>21</xdr:row>
      <xdr:rowOff>92527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102054</xdr:colOff>
      <xdr:row>10</xdr:row>
      <xdr:rowOff>77561</xdr:rowOff>
    </xdr:from>
    <xdr:to>
      <xdr:col>13</xdr:col>
      <xdr:colOff>387804</xdr:colOff>
      <xdr:row>24</xdr:row>
      <xdr:rowOff>153761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564173</xdr:colOff>
      <xdr:row>10</xdr:row>
      <xdr:rowOff>189034</xdr:rowOff>
    </xdr:from>
    <xdr:to>
      <xdr:col>8</xdr:col>
      <xdr:colOff>139211</xdr:colOff>
      <xdr:row>25</xdr:row>
      <xdr:rowOff>74734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opLeftCell="F8" zoomScale="140" zoomScaleNormal="140" workbookViewId="0">
      <selection activeCell="Q24" sqref="Q24"/>
    </sheetView>
  </sheetViews>
  <sheetFormatPr defaultRowHeight="15" x14ac:dyDescent="0.25"/>
  <cols>
    <col min="14" max="14" width="11.140625" customWidth="1"/>
    <col min="15" max="15" width="10.42578125" customWidth="1"/>
    <col min="16" max="16" width="9.85546875" customWidth="1"/>
  </cols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7" x14ac:dyDescent="0.25">
      <c r="B2" t="s">
        <v>17</v>
      </c>
      <c r="I2" t="s">
        <v>17</v>
      </c>
    </row>
    <row r="3" spans="1:17" x14ac:dyDescent="0.25">
      <c r="B3" t="s">
        <v>1</v>
      </c>
      <c r="C3" t="s">
        <v>2</v>
      </c>
      <c r="D3" t="s">
        <v>15</v>
      </c>
      <c r="E3" t="s">
        <v>16</v>
      </c>
      <c r="F3" t="s">
        <v>19</v>
      </c>
      <c r="I3" t="s">
        <v>1</v>
      </c>
      <c r="J3" t="s">
        <v>15</v>
      </c>
      <c r="K3" t="s">
        <v>30</v>
      </c>
      <c r="N3" t="s">
        <v>31</v>
      </c>
      <c r="O3" t="s">
        <v>32</v>
      </c>
      <c r="P3" t="s">
        <v>34</v>
      </c>
    </row>
    <row r="4" spans="1:17" x14ac:dyDescent="0.25">
      <c r="A4" t="s">
        <v>3</v>
      </c>
      <c r="B4">
        <v>1</v>
      </c>
      <c r="C4">
        <v>1100</v>
      </c>
      <c r="D4">
        <f>C$17*B4+C$18</f>
        <v>1055.1282051282053</v>
      </c>
      <c r="E4" s="3">
        <f>C4/D4</f>
        <v>1.0425273390036449</v>
      </c>
      <c r="F4">
        <f>AVERAGE(E4,E8,E12)</f>
        <v>1.0791883794478256</v>
      </c>
      <c r="I4">
        <v>1</v>
      </c>
      <c r="J4">
        <f>C$17*I4+C$18</f>
        <v>1055.1282051282053</v>
      </c>
      <c r="K4" s="2">
        <f>J4*F4</f>
        <v>1138.6820978020007</v>
      </c>
      <c r="N4" s="2">
        <f>K4-C4</f>
        <v>38.682097802000726</v>
      </c>
      <c r="O4" s="2">
        <f>N4^2</f>
        <v>1496.3046903635493</v>
      </c>
      <c r="P4" s="2">
        <f>ABS(N4)</f>
        <v>38.682097802000726</v>
      </c>
      <c r="Q4" s="2"/>
    </row>
    <row r="5" spans="1:17" x14ac:dyDescent="0.25">
      <c r="A5" t="s">
        <v>4</v>
      </c>
      <c r="B5">
        <v>2</v>
      </c>
      <c r="C5">
        <v>900</v>
      </c>
      <c r="D5">
        <f t="shared" ref="D5:D15" si="0">C$17*B5+C$18</f>
        <v>1107.2261072261074</v>
      </c>
      <c r="E5" s="3">
        <f t="shared" ref="E5:E15" si="1">C5/D5</f>
        <v>0.81284210526315781</v>
      </c>
      <c r="F5">
        <f>AVERAGE(E5,E9,E13)</f>
        <v>0.88119690669254125</v>
      </c>
      <c r="I5">
        <v>2</v>
      </c>
      <c r="J5">
        <f t="shared" ref="J5:J15" si="2">C$17*I5+C$18</f>
        <v>1107.2261072261074</v>
      </c>
      <c r="K5" s="2">
        <f t="shared" ref="K5:K7" si="3">J5*F5</f>
        <v>975.68422069686983</v>
      </c>
      <c r="N5" s="2">
        <f>K5-C5</f>
        <v>75.684220696869829</v>
      </c>
      <c r="O5" s="2">
        <f t="shared" ref="O5:O15" si="4">N5^2</f>
        <v>5728.1012624924997</v>
      </c>
      <c r="P5" s="2">
        <f t="shared" ref="P5:P15" si="5">ABS(N5)</f>
        <v>75.684220696869829</v>
      </c>
      <c r="Q5" s="2"/>
    </row>
    <row r="6" spans="1:17" x14ac:dyDescent="0.25">
      <c r="A6" t="s">
        <v>5</v>
      </c>
      <c r="B6">
        <v>3</v>
      </c>
      <c r="C6">
        <v>1500</v>
      </c>
      <c r="D6">
        <f t="shared" si="0"/>
        <v>1159.3240093240095</v>
      </c>
      <c r="E6" s="3">
        <f t="shared" si="1"/>
        <v>1.2938574444556146</v>
      </c>
      <c r="F6">
        <f t="shared" ref="F6" si="6">AVERAGE(E6,E10,E14)</f>
        <v>1.2685850289806779</v>
      </c>
      <c r="I6">
        <v>3</v>
      </c>
      <c r="J6">
        <f t="shared" si="2"/>
        <v>1159.3240093240095</v>
      </c>
      <c r="K6" s="2">
        <f t="shared" si="3"/>
        <v>1470.7010819662942</v>
      </c>
      <c r="N6" s="2">
        <f t="shared" ref="N6:N15" si="7">K6-C6</f>
        <v>-29.298918033705831</v>
      </c>
      <c r="O6" s="2">
        <f t="shared" si="4"/>
        <v>858.42659794581277</v>
      </c>
      <c r="P6" s="2">
        <f t="shared" si="5"/>
        <v>29.298918033705831</v>
      </c>
      <c r="Q6" s="2"/>
    </row>
    <row r="7" spans="1:17" x14ac:dyDescent="0.25">
      <c r="A7" t="s">
        <v>6</v>
      </c>
      <c r="B7">
        <v>4</v>
      </c>
      <c r="C7">
        <v>850</v>
      </c>
      <c r="D7">
        <f t="shared" si="0"/>
        <v>1211.4219114219115</v>
      </c>
      <c r="E7" s="3">
        <f t="shared" si="1"/>
        <v>0.70165480084664222</v>
      </c>
      <c r="F7">
        <f>AVERAGE(E7,E11,E15)</f>
        <v>0.77001517353322635</v>
      </c>
      <c r="I7">
        <v>4</v>
      </c>
      <c r="J7">
        <f t="shared" si="2"/>
        <v>1211.4219114219115</v>
      </c>
      <c r="K7" s="2">
        <f t="shared" si="3"/>
        <v>932.81325334549592</v>
      </c>
      <c r="N7" s="2">
        <f t="shared" si="7"/>
        <v>82.813253345495923</v>
      </c>
      <c r="O7" s="2">
        <f t="shared" si="4"/>
        <v>6858.0349296652921</v>
      </c>
      <c r="P7" s="2">
        <f t="shared" si="5"/>
        <v>82.813253345495923</v>
      </c>
      <c r="Q7" s="2"/>
    </row>
    <row r="8" spans="1:17" x14ac:dyDescent="0.25">
      <c r="A8" t="s">
        <v>7</v>
      </c>
      <c r="B8">
        <v>5</v>
      </c>
      <c r="C8">
        <v>1400</v>
      </c>
      <c r="D8">
        <f t="shared" si="0"/>
        <v>1263.5198135198136</v>
      </c>
      <c r="E8" s="3">
        <f t="shared" si="1"/>
        <v>1.1080158656950465</v>
      </c>
      <c r="F8">
        <f>F4</f>
        <v>1.0791883794478256</v>
      </c>
      <c r="I8">
        <v>5</v>
      </c>
      <c r="J8">
        <f t="shared" si="2"/>
        <v>1263.5198135198136</v>
      </c>
      <c r="K8" s="2">
        <f>J8*F8</f>
        <v>1363.5758999526665</v>
      </c>
      <c r="N8" s="2">
        <f t="shared" si="7"/>
        <v>-36.424100047333468</v>
      </c>
      <c r="O8" s="2">
        <f t="shared" si="4"/>
        <v>1326.715064258158</v>
      </c>
      <c r="P8" s="2">
        <f t="shared" si="5"/>
        <v>36.424100047333468</v>
      </c>
    </row>
    <row r="9" spans="1:17" x14ac:dyDescent="0.25">
      <c r="A9" t="s">
        <v>8</v>
      </c>
      <c r="B9">
        <v>6</v>
      </c>
      <c r="C9">
        <v>1200</v>
      </c>
      <c r="D9">
        <f t="shared" si="0"/>
        <v>1315.6177156177157</v>
      </c>
      <c r="E9" s="3">
        <f t="shared" si="1"/>
        <v>0.91211906449326707</v>
      </c>
      <c r="F9">
        <f t="shared" ref="F9:F15" si="8">F5</f>
        <v>0.88119690669254125</v>
      </c>
      <c r="I9">
        <v>6</v>
      </c>
      <c r="J9">
        <f t="shared" si="2"/>
        <v>1315.6177156177157</v>
      </c>
      <c r="K9" s="2">
        <f t="shared" ref="K9:K15" si="9">J9*F9</f>
        <v>1159.3182613922386</v>
      </c>
      <c r="N9" s="2">
        <f t="shared" si="7"/>
        <v>-40.681738607761417</v>
      </c>
      <c r="O9" s="2">
        <f t="shared" si="4"/>
        <v>1655.0038561502258</v>
      </c>
      <c r="P9" s="2">
        <f t="shared" si="5"/>
        <v>40.681738607761417</v>
      </c>
      <c r="Q9" s="2"/>
    </row>
    <row r="10" spans="1:17" x14ac:dyDescent="0.25">
      <c r="A10" t="s">
        <v>9</v>
      </c>
      <c r="B10">
        <v>7</v>
      </c>
      <c r="C10">
        <v>1700</v>
      </c>
      <c r="D10">
        <f t="shared" si="0"/>
        <v>1367.7156177156178</v>
      </c>
      <c r="E10" s="3">
        <f t="shared" si="1"/>
        <v>1.2429484448231785</v>
      </c>
      <c r="F10">
        <f t="shared" si="8"/>
        <v>1.2685850289806779</v>
      </c>
      <c r="I10">
        <v>7</v>
      </c>
      <c r="J10">
        <f t="shared" si="2"/>
        <v>1367.7156177156178</v>
      </c>
      <c r="K10" s="2">
        <f t="shared" si="9"/>
        <v>1735.0635565370928</v>
      </c>
      <c r="N10" s="2">
        <f t="shared" si="7"/>
        <v>35.063556537092836</v>
      </c>
      <c r="O10" s="2">
        <f t="shared" si="4"/>
        <v>1229.4529970299059</v>
      </c>
      <c r="P10" s="2">
        <f t="shared" si="5"/>
        <v>35.063556537092836</v>
      </c>
    </row>
    <row r="11" spans="1:17" x14ac:dyDescent="0.25">
      <c r="A11" t="s">
        <v>10</v>
      </c>
      <c r="B11">
        <v>8</v>
      </c>
      <c r="C11">
        <v>1150</v>
      </c>
      <c r="D11">
        <f t="shared" si="0"/>
        <v>1419.8135198135199</v>
      </c>
      <c r="E11" s="3">
        <f t="shared" si="1"/>
        <v>0.80996552290264323</v>
      </c>
      <c r="F11">
        <f t="shared" si="8"/>
        <v>0.77001517353322635</v>
      </c>
      <c r="I11">
        <v>8</v>
      </c>
      <c r="J11">
        <f t="shared" si="2"/>
        <v>1419.8135198135199</v>
      </c>
      <c r="K11" s="2">
        <f t="shared" si="9"/>
        <v>1093.2779538440284</v>
      </c>
      <c r="N11" s="2">
        <f t="shared" si="7"/>
        <v>-56.722046155971611</v>
      </c>
      <c r="O11" s="2">
        <f t="shared" si="4"/>
        <v>3217.3905201201737</v>
      </c>
      <c r="P11" s="2">
        <f t="shared" si="5"/>
        <v>56.722046155971611</v>
      </c>
    </row>
    <row r="12" spans="1:17" x14ac:dyDescent="0.25">
      <c r="A12" t="s">
        <v>11</v>
      </c>
      <c r="B12">
        <v>9</v>
      </c>
      <c r="C12">
        <v>1600</v>
      </c>
      <c r="D12">
        <f t="shared" si="0"/>
        <v>1471.9114219114219</v>
      </c>
      <c r="E12" s="3">
        <f t="shared" si="1"/>
        <v>1.0870219336447857</v>
      </c>
      <c r="F12">
        <f t="shared" si="8"/>
        <v>1.0791883794478256</v>
      </c>
      <c r="I12">
        <v>9</v>
      </c>
      <c r="J12">
        <f t="shared" si="2"/>
        <v>1471.9114219114219</v>
      </c>
      <c r="K12" s="2">
        <f t="shared" si="9"/>
        <v>1588.4697021033321</v>
      </c>
      <c r="N12" s="2">
        <f t="shared" si="7"/>
        <v>-11.530297896667889</v>
      </c>
      <c r="O12" s="2">
        <f t="shared" si="4"/>
        <v>132.94776958590396</v>
      </c>
      <c r="P12" s="2">
        <f t="shared" si="5"/>
        <v>11.530297896667889</v>
      </c>
    </row>
    <row r="13" spans="1:17" x14ac:dyDescent="0.25">
      <c r="A13" t="s">
        <v>12</v>
      </c>
      <c r="B13">
        <v>10</v>
      </c>
      <c r="C13">
        <v>1400</v>
      </c>
      <c r="D13">
        <f t="shared" si="0"/>
        <v>1524.009324009324</v>
      </c>
      <c r="E13" s="3">
        <f t="shared" si="1"/>
        <v>0.91862955032119908</v>
      </c>
      <c r="F13">
        <f t="shared" si="8"/>
        <v>0.88119690669254125</v>
      </c>
      <c r="I13">
        <v>10</v>
      </c>
      <c r="J13">
        <f t="shared" si="2"/>
        <v>1524.009324009324</v>
      </c>
      <c r="K13" s="2">
        <f t="shared" si="9"/>
        <v>1342.9523020876072</v>
      </c>
      <c r="N13" s="2">
        <f t="shared" si="7"/>
        <v>-57.047697912392778</v>
      </c>
      <c r="O13" s="2">
        <f t="shared" si="4"/>
        <v>3254.4398371036232</v>
      </c>
      <c r="P13" s="2">
        <f t="shared" si="5"/>
        <v>57.047697912392778</v>
      </c>
    </row>
    <row r="14" spans="1:17" x14ac:dyDescent="0.25">
      <c r="A14" t="s">
        <v>13</v>
      </c>
      <c r="B14">
        <v>11</v>
      </c>
      <c r="C14">
        <v>2000</v>
      </c>
      <c r="D14">
        <f t="shared" si="0"/>
        <v>1576.1072261072261</v>
      </c>
      <c r="E14" s="3">
        <f t="shared" si="1"/>
        <v>1.2689491976632403</v>
      </c>
      <c r="F14">
        <f t="shared" si="8"/>
        <v>1.2685850289806779</v>
      </c>
      <c r="I14">
        <v>11</v>
      </c>
      <c r="J14">
        <f t="shared" si="2"/>
        <v>1576.1072261072261</v>
      </c>
      <c r="K14" s="2">
        <f t="shared" si="9"/>
        <v>1999.4260311078913</v>
      </c>
      <c r="N14" s="2">
        <f t="shared" si="7"/>
        <v>-0.57396889210872359</v>
      </c>
      <c r="O14" s="2">
        <f t="shared" si="4"/>
        <v>0.32944028910851558</v>
      </c>
      <c r="P14" s="2">
        <f t="shared" si="5"/>
        <v>0.57396889210872359</v>
      </c>
    </row>
    <row r="15" spans="1:17" x14ac:dyDescent="0.25">
      <c r="A15" t="s">
        <v>14</v>
      </c>
      <c r="B15">
        <v>12</v>
      </c>
      <c r="C15">
        <v>1300</v>
      </c>
      <c r="D15">
        <f t="shared" si="0"/>
        <v>1628.2051282051284</v>
      </c>
      <c r="E15" s="3">
        <f t="shared" si="1"/>
        <v>0.79842519685039359</v>
      </c>
      <c r="F15">
        <f t="shared" si="8"/>
        <v>0.77001517353322635</v>
      </c>
      <c r="I15">
        <v>12</v>
      </c>
      <c r="J15">
        <f t="shared" si="2"/>
        <v>1628.2051282051284</v>
      </c>
      <c r="K15" s="2">
        <f t="shared" si="9"/>
        <v>1253.7426543425611</v>
      </c>
      <c r="N15" s="2">
        <f t="shared" si="7"/>
        <v>-46.257345657438918</v>
      </c>
      <c r="O15" s="2">
        <f t="shared" si="4"/>
        <v>2139.7420272717832</v>
      </c>
      <c r="P15" s="2">
        <f t="shared" si="5"/>
        <v>46.257345657438918</v>
      </c>
    </row>
    <row r="17" spans="2:17" x14ac:dyDescent="0.25">
      <c r="B17" t="s">
        <v>21</v>
      </c>
      <c r="C17">
        <f>SLOPE(C4:C15,B4:B15)</f>
        <v>52.097902097902093</v>
      </c>
      <c r="N17" s="2">
        <f>+AVERAGE(N4:N15)</f>
        <v>-3.8577487351601101</v>
      </c>
      <c r="O17" s="2">
        <f>AVERAGE(O4:O15)</f>
        <v>2324.740749356336</v>
      </c>
      <c r="P17" s="2">
        <f>AVERAGE(P4:P15)</f>
        <v>42.56493679873666</v>
      </c>
    </row>
    <row r="18" spans="2:17" x14ac:dyDescent="0.25">
      <c r="B18" t="s">
        <v>22</v>
      </c>
      <c r="C18">
        <f>INTERCEPT(C4:C15,B4:B15)</f>
        <v>1003.0303030303031</v>
      </c>
      <c r="N18" t="s">
        <v>25</v>
      </c>
      <c r="O18" t="s">
        <v>27</v>
      </c>
      <c r="P18" t="s">
        <v>29</v>
      </c>
    </row>
    <row r="20" spans="2:17" x14ac:dyDescent="0.25">
      <c r="N20" t="s">
        <v>33</v>
      </c>
      <c r="O20" s="2">
        <f>SQRT(O17)</f>
        <v>48.215565426077248</v>
      </c>
    </row>
    <row r="21" spans="2:17" x14ac:dyDescent="0.25">
      <c r="N21" t="s">
        <v>35</v>
      </c>
      <c r="O21" s="2">
        <f>P17*1.25</f>
        <v>53.206170998420824</v>
      </c>
    </row>
    <row r="23" spans="2:17" x14ac:dyDescent="0.25">
      <c r="Q23">
        <f>42*1.25</f>
        <v>52.5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opLeftCell="B1" zoomScale="140" zoomScaleNormal="140" workbookViewId="0">
      <selection activeCell="E18" sqref="E18"/>
    </sheetView>
  </sheetViews>
  <sheetFormatPr defaultRowHeight="15" x14ac:dyDescent="0.25"/>
  <cols>
    <col min="14" max="14" width="11.140625" customWidth="1"/>
    <col min="16" max="16" width="9.85546875" customWidth="1"/>
  </cols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7" x14ac:dyDescent="0.25">
      <c r="B2" t="s">
        <v>17</v>
      </c>
      <c r="I2" t="s">
        <v>18</v>
      </c>
    </row>
    <row r="3" spans="1:17" x14ac:dyDescent="0.25">
      <c r="B3" t="s">
        <v>1</v>
      </c>
      <c r="C3" t="s">
        <v>2</v>
      </c>
      <c r="D3" t="s">
        <v>15</v>
      </c>
      <c r="E3" t="s">
        <v>16</v>
      </c>
      <c r="F3" t="s">
        <v>19</v>
      </c>
      <c r="I3" t="s">
        <v>1</v>
      </c>
      <c r="J3" t="s">
        <v>15</v>
      </c>
      <c r="K3" t="s">
        <v>20</v>
      </c>
      <c r="N3" t="s">
        <v>23</v>
      </c>
      <c r="O3" t="s">
        <v>24</v>
      </c>
      <c r="P3" t="s">
        <v>26</v>
      </c>
      <c r="Q3" t="s">
        <v>28</v>
      </c>
    </row>
    <row r="4" spans="1:17" x14ac:dyDescent="0.25">
      <c r="A4" t="s">
        <v>3</v>
      </c>
      <c r="B4">
        <v>1</v>
      </c>
      <c r="C4">
        <v>1100</v>
      </c>
      <c r="D4">
        <f>C$17*B4+C$18</f>
        <v>1055.1282051282053</v>
      </c>
      <c r="E4" s="3">
        <f>C4/D4</f>
        <v>1.0425273390036449</v>
      </c>
      <c r="F4">
        <f>AVERAGE(E4,E8,E12)</f>
        <v>1.0791883794478256</v>
      </c>
      <c r="I4">
        <v>13</v>
      </c>
      <c r="J4">
        <f>C$17*I4+C$18</f>
        <v>1680.3030303030305</v>
      </c>
      <c r="K4" s="2">
        <f>J4*F4</f>
        <v>1813.3635042539981</v>
      </c>
      <c r="N4">
        <v>1786</v>
      </c>
      <c r="O4" s="2">
        <f>K4-N4</f>
        <v>27.363504253998144</v>
      </c>
      <c r="P4" s="2">
        <f>O4^2</f>
        <v>748.76136505857448</v>
      </c>
      <c r="Q4" s="2">
        <f>ABS(O4)</f>
        <v>27.363504253998144</v>
      </c>
    </row>
    <row r="5" spans="1:17" x14ac:dyDescent="0.25">
      <c r="A5" t="s">
        <v>4</v>
      </c>
      <c r="B5">
        <v>2</v>
      </c>
      <c r="C5">
        <v>900</v>
      </c>
      <c r="D5">
        <f t="shared" ref="D5:D15" si="0">C$17*B5+C$18</f>
        <v>1107.2261072261074</v>
      </c>
      <c r="E5" s="3">
        <f t="shared" ref="E5:E15" si="1">C5/D5</f>
        <v>0.81284210526315781</v>
      </c>
      <c r="F5">
        <f>AVERAGE(E5,E9,E13)</f>
        <v>0.88119690669254125</v>
      </c>
      <c r="I5">
        <v>14</v>
      </c>
      <c r="J5">
        <f t="shared" ref="J5:J7" si="2">C$17*I5+C$18</f>
        <v>1732.4009324009326</v>
      </c>
      <c r="K5" s="2">
        <f>J5*F5</f>
        <v>1526.5863427829761</v>
      </c>
      <c r="N5">
        <v>1492</v>
      </c>
      <c r="O5" s="2">
        <f>K5-N5</f>
        <v>34.586342782976089</v>
      </c>
      <c r="P5" s="2">
        <f t="shared" ref="P5:P7" si="3">O5^2</f>
        <v>1196.2151071015223</v>
      </c>
      <c r="Q5" s="2">
        <f t="shared" ref="Q5:Q7" si="4">ABS(O5)</f>
        <v>34.586342782976089</v>
      </c>
    </row>
    <row r="6" spans="1:17" x14ac:dyDescent="0.25">
      <c r="A6" t="s">
        <v>5</v>
      </c>
      <c r="B6">
        <v>3</v>
      </c>
      <c r="C6">
        <v>1500</v>
      </c>
      <c r="D6">
        <f t="shared" si="0"/>
        <v>1159.3240093240095</v>
      </c>
      <c r="E6" s="3">
        <f t="shared" si="1"/>
        <v>1.2938574444556146</v>
      </c>
      <c r="F6">
        <f t="shared" ref="F6" si="5">AVERAGE(E6,E10,E14)</f>
        <v>1.2685850289806779</v>
      </c>
      <c r="I6">
        <v>15</v>
      </c>
      <c r="J6">
        <f t="shared" si="2"/>
        <v>1784.4988344988346</v>
      </c>
      <c r="K6" s="2">
        <f t="shared" ref="K6:K7" si="6">J6*F6</f>
        <v>2263.7885056786899</v>
      </c>
      <c r="N6">
        <v>2298</v>
      </c>
      <c r="O6" s="2">
        <f>K6-N6</f>
        <v>-34.211494321310056</v>
      </c>
      <c r="P6" s="2">
        <f t="shared" si="3"/>
        <v>1170.4263436970302</v>
      </c>
      <c r="Q6" s="2">
        <f t="shared" si="4"/>
        <v>34.211494321310056</v>
      </c>
    </row>
    <row r="7" spans="1:17" x14ac:dyDescent="0.25">
      <c r="A7" t="s">
        <v>6</v>
      </c>
      <c r="B7">
        <v>4</v>
      </c>
      <c r="C7">
        <v>850</v>
      </c>
      <c r="D7">
        <f t="shared" si="0"/>
        <v>1211.4219114219115</v>
      </c>
      <c r="E7" s="3">
        <f t="shared" si="1"/>
        <v>0.70165480084664222</v>
      </c>
      <c r="F7">
        <f>AVERAGE(E7,E11,E15)</f>
        <v>0.77001517353322635</v>
      </c>
      <c r="I7">
        <v>16</v>
      </c>
      <c r="J7">
        <f t="shared" si="2"/>
        <v>1836.5967365967367</v>
      </c>
      <c r="K7" s="2">
        <f t="shared" si="6"/>
        <v>1414.2073548410933</v>
      </c>
      <c r="N7">
        <v>1438</v>
      </c>
      <c r="O7" s="2">
        <f>K7-N7</f>
        <v>-23.79264515890668</v>
      </c>
      <c r="P7" s="2">
        <f t="shared" si="3"/>
        <v>566.08996365764551</v>
      </c>
      <c r="Q7" s="2">
        <f t="shared" si="4"/>
        <v>23.79264515890668</v>
      </c>
    </row>
    <row r="8" spans="1:17" x14ac:dyDescent="0.25">
      <c r="A8" t="s">
        <v>7</v>
      </c>
      <c r="B8">
        <v>5</v>
      </c>
      <c r="C8">
        <v>1400</v>
      </c>
      <c r="D8">
        <f t="shared" si="0"/>
        <v>1263.5198135198136</v>
      </c>
      <c r="E8" s="3">
        <f t="shared" si="1"/>
        <v>1.1080158656950465</v>
      </c>
    </row>
    <row r="9" spans="1:17" x14ac:dyDescent="0.25">
      <c r="A9" t="s">
        <v>8</v>
      </c>
      <c r="B9">
        <v>6</v>
      </c>
      <c r="C9">
        <v>1200</v>
      </c>
      <c r="D9">
        <f t="shared" si="0"/>
        <v>1315.6177156177157</v>
      </c>
      <c r="E9" s="3">
        <f t="shared" si="1"/>
        <v>0.91211906449326707</v>
      </c>
      <c r="O9" s="2">
        <f>AVERAGE(O4:O7)</f>
        <v>0.98642688918937438</v>
      </c>
      <c r="P9" s="2">
        <f>AVERAGE(P4:P7)</f>
        <v>920.3731948786932</v>
      </c>
      <c r="Q9" s="2">
        <f>AVERAGE(Q4:Q7)</f>
        <v>29.988496629297742</v>
      </c>
    </row>
    <row r="10" spans="1:17" x14ac:dyDescent="0.25">
      <c r="A10" t="s">
        <v>9</v>
      </c>
      <c r="B10">
        <v>7</v>
      </c>
      <c r="C10">
        <v>1700</v>
      </c>
      <c r="D10">
        <f t="shared" si="0"/>
        <v>1367.7156177156178</v>
      </c>
      <c r="E10" s="3">
        <f t="shared" si="1"/>
        <v>1.2429484448231785</v>
      </c>
      <c r="O10" t="s">
        <v>25</v>
      </c>
      <c r="P10" t="s">
        <v>27</v>
      </c>
      <c r="Q10" t="s">
        <v>29</v>
      </c>
    </row>
    <row r="11" spans="1:17" x14ac:dyDescent="0.25">
      <c r="A11" t="s">
        <v>10</v>
      </c>
      <c r="B11">
        <v>8</v>
      </c>
      <c r="C11">
        <v>1150</v>
      </c>
      <c r="D11">
        <f t="shared" si="0"/>
        <v>1419.8135198135199</v>
      </c>
      <c r="E11" s="3">
        <f t="shared" si="1"/>
        <v>0.80996552290264323</v>
      </c>
    </row>
    <row r="12" spans="1:17" x14ac:dyDescent="0.25">
      <c r="A12" t="s">
        <v>11</v>
      </c>
      <c r="B12">
        <v>9</v>
      </c>
      <c r="C12">
        <v>1600</v>
      </c>
      <c r="D12">
        <f t="shared" si="0"/>
        <v>1471.9114219114219</v>
      </c>
      <c r="E12" s="3">
        <f t="shared" si="1"/>
        <v>1.0870219336447857</v>
      </c>
    </row>
    <row r="13" spans="1:17" x14ac:dyDescent="0.25">
      <c r="A13" t="s">
        <v>12</v>
      </c>
      <c r="B13">
        <v>10</v>
      </c>
      <c r="C13">
        <v>1400</v>
      </c>
      <c r="D13">
        <f t="shared" si="0"/>
        <v>1524.009324009324</v>
      </c>
      <c r="E13" s="3">
        <f t="shared" si="1"/>
        <v>0.91862955032119908</v>
      </c>
    </row>
    <row r="14" spans="1:17" x14ac:dyDescent="0.25">
      <c r="A14" t="s">
        <v>13</v>
      </c>
      <c r="B14">
        <v>11</v>
      </c>
      <c r="C14">
        <v>2000</v>
      </c>
      <c r="D14">
        <f t="shared" si="0"/>
        <v>1576.1072261072261</v>
      </c>
      <c r="E14" s="3">
        <f t="shared" si="1"/>
        <v>1.2689491976632403</v>
      </c>
    </row>
    <row r="15" spans="1:17" x14ac:dyDescent="0.25">
      <c r="A15" t="s">
        <v>14</v>
      </c>
      <c r="B15">
        <v>12</v>
      </c>
      <c r="C15">
        <v>1300</v>
      </c>
      <c r="D15">
        <f t="shared" si="0"/>
        <v>1628.2051282051284</v>
      </c>
      <c r="E15" s="3">
        <f t="shared" si="1"/>
        <v>0.79842519685039359</v>
      </c>
    </row>
    <row r="17" spans="2:3" x14ac:dyDescent="0.25">
      <c r="B17" t="s">
        <v>21</v>
      </c>
      <c r="C17">
        <f>SLOPE(C4:C15,B4:B15)</f>
        <v>52.097902097902093</v>
      </c>
    </row>
    <row r="18" spans="2:3" x14ac:dyDescent="0.25">
      <c r="B18" t="s">
        <v>22</v>
      </c>
      <c r="C18">
        <f>INTERCEPT(C4:C15,B4:B15)</f>
        <v>1003.0303030303031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1"/>
  <sheetViews>
    <sheetView tabSelected="1" topLeftCell="A10" zoomScale="130" zoomScaleNormal="130" workbookViewId="0">
      <selection activeCell="F28" sqref="F28"/>
    </sheetView>
  </sheetViews>
  <sheetFormatPr defaultRowHeight="15" x14ac:dyDescent="0.25"/>
  <cols>
    <col min="3" max="3" width="11.140625" customWidth="1"/>
    <col min="15" max="15" width="9.7109375" customWidth="1"/>
    <col min="23" max="23" width="13.5703125" customWidth="1"/>
  </cols>
  <sheetData>
    <row r="1" spans="2:25" x14ac:dyDescent="0.25">
      <c r="R1" t="s">
        <v>37</v>
      </c>
    </row>
    <row r="2" spans="2:25" x14ac:dyDescent="0.25">
      <c r="B2" t="s">
        <v>1</v>
      </c>
      <c r="C2" t="s">
        <v>36</v>
      </c>
      <c r="D2" t="s">
        <v>15</v>
      </c>
      <c r="E2" t="s">
        <v>16</v>
      </c>
      <c r="F2" t="s">
        <v>19</v>
      </c>
      <c r="H2" t="s">
        <v>1</v>
      </c>
      <c r="I2" t="s">
        <v>15</v>
      </c>
      <c r="J2" t="s">
        <v>20</v>
      </c>
      <c r="M2" t="s">
        <v>2</v>
      </c>
      <c r="N2" t="s">
        <v>24</v>
      </c>
      <c r="O2" t="s">
        <v>26</v>
      </c>
      <c r="P2" t="s">
        <v>28</v>
      </c>
      <c r="R2" t="s">
        <v>1</v>
      </c>
      <c r="S2" t="s">
        <v>15</v>
      </c>
      <c r="T2" t="s">
        <v>19</v>
      </c>
      <c r="U2" t="s">
        <v>30</v>
      </c>
      <c r="W2" t="s">
        <v>38</v>
      </c>
      <c r="X2" t="s">
        <v>40</v>
      </c>
      <c r="Y2" t="s">
        <v>39</v>
      </c>
    </row>
    <row r="3" spans="2:25" x14ac:dyDescent="0.25">
      <c r="B3">
        <v>1</v>
      </c>
      <c r="C3">
        <v>120</v>
      </c>
      <c r="D3">
        <f>$C$20*B3+$C$21</f>
        <v>153.78205128205119</v>
      </c>
      <c r="E3">
        <f>C3/D3</f>
        <v>0.78032513547311433</v>
      </c>
      <c r="F3">
        <f>AVERAGE(E3,E7,E11)</f>
        <v>1.0134068790221333</v>
      </c>
      <c r="H3">
        <v>13</v>
      </c>
      <c r="I3">
        <f>C$20*H3+C$21</f>
        <v>1047.530303030303</v>
      </c>
      <c r="J3">
        <f>I3*F3</f>
        <v>1061.574415075049</v>
      </c>
      <c r="M3">
        <v>1013</v>
      </c>
      <c r="N3" s="2">
        <f>J3-M3</f>
        <v>48.574415075049046</v>
      </c>
      <c r="O3" s="2">
        <f>N3^2</f>
        <v>2359.473799883152</v>
      </c>
      <c r="P3" s="2">
        <f>ABS(N3)</f>
        <v>48.574415075049046</v>
      </c>
      <c r="R3">
        <v>1</v>
      </c>
      <c r="S3">
        <f>D3</f>
        <v>153.78205128205119</v>
      </c>
      <c r="T3">
        <f>F3</f>
        <v>1.0134068790221333</v>
      </c>
      <c r="U3">
        <f>S3*T3</f>
        <v>155.84378863936516</v>
      </c>
      <c r="W3">
        <f>U3-C3</f>
        <v>35.843788639365158</v>
      </c>
      <c r="X3">
        <f>W3^2</f>
        <v>1284.7771840234827</v>
      </c>
      <c r="Y3">
        <f>ABS(W3)</f>
        <v>35.843788639365158</v>
      </c>
    </row>
    <row r="4" spans="2:25" x14ac:dyDescent="0.25">
      <c r="B4">
        <v>2</v>
      </c>
      <c r="C4">
        <v>160</v>
      </c>
      <c r="D4">
        <f>$C$20*B4+$C$21</f>
        <v>228.26107226107217</v>
      </c>
      <c r="E4">
        <f t="shared" ref="E4:E14" si="0">C4/D4</f>
        <v>0.70095175850659719</v>
      </c>
      <c r="F4">
        <f t="shared" ref="F4:F6" si="1">AVERAGE(E4,E8,E12)</f>
        <v>0.82863859076233004</v>
      </c>
      <c r="H4">
        <v>14</v>
      </c>
      <c r="I4">
        <f>C$20*H4+C$21</f>
        <v>1122.009324009324</v>
      </c>
      <c r="J4">
        <f t="shared" ref="J4:J6" si="2">I4*F4</f>
        <v>929.74022506928077</v>
      </c>
      <c r="M4">
        <v>830</v>
      </c>
      <c r="N4" s="2">
        <f t="shared" ref="N4:N6" si="3">J4-M4</f>
        <v>99.740225069280768</v>
      </c>
      <c r="O4" s="2">
        <f t="shared" ref="O4:O6" si="4">N4^2</f>
        <v>9948.1124968707845</v>
      </c>
      <c r="P4" s="2">
        <f t="shared" ref="P4:P6" si="5">ABS(N4)</f>
        <v>99.740225069280768</v>
      </c>
      <c r="R4">
        <v>2</v>
      </c>
      <c r="S4">
        <f t="shared" ref="S4:S16" si="6">D4</f>
        <v>228.26107226107217</v>
      </c>
      <c r="T4">
        <f t="shared" ref="T4:T6" si="7">F4</f>
        <v>0.82863859076233004</v>
      </c>
      <c r="U4">
        <f t="shared" ref="U4:U14" si="8">S4*T4</f>
        <v>189.14593324431323</v>
      </c>
      <c r="W4">
        <f t="shared" ref="W4:W14" si="9">U4-C4</f>
        <v>29.145933244313227</v>
      </c>
      <c r="X4">
        <f t="shared" ref="X4:X14" si="10">W4^2</f>
        <v>849.48542468196297</v>
      </c>
      <c r="Y4">
        <f t="shared" ref="Y4:Y14" si="11">ABS(W4)</f>
        <v>29.145933244313227</v>
      </c>
    </row>
    <row r="5" spans="2:25" x14ac:dyDescent="0.25">
      <c r="B5">
        <v>3</v>
      </c>
      <c r="C5">
        <v>354</v>
      </c>
      <c r="D5">
        <f>$C$20*B5+$C$21</f>
        <v>302.74009324009319</v>
      </c>
      <c r="E5">
        <f t="shared" si="0"/>
        <v>1.1693198486242595</v>
      </c>
      <c r="F5">
        <f t="shared" si="1"/>
        <v>1.1791693726700923</v>
      </c>
      <c r="H5">
        <v>15</v>
      </c>
      <c r="I5">
        <f>C$20*H5+C$21</f>
        <v>1196.488344988345</v>
      </c>
      <c r="J5">
        <f t="shared" si="2"/>
        <v>1410.8624111669837</v>
      </c>
      <c r="M5">
        <v>1075</v>
      </c>
      <c r="N5" s="2">
        <f t="shared" si="3"/>
        <v>335.86241116698375</v>
      </c>
      <c r="O5" s="2">
        <f t="shared" si="4"/>
        <v>112803.55923490005</v>
      </c>
      <c r="P5" s="2">
        <f t="shared" si="5"/>
        <v>335.86241116698375</v>
      </c>
      <c r="R5">
        <v>3</v>
      </c>
      <c r="S5">
        <f t="shared" si="6"/>
        <v>302.74009324009319</v>
      </c>
      <c r="T5">
        <f t="shared" si="7"/>
        <v>1.1791693726700923</v>
      </c>
      <c r="U5">
        <f t="shared" si="8"/>
        <v>356.98184582800593</v>
      </c>
      <c r="W5">
        <f t="shared" si="9"/>
        <v>2.9818458280059303</v>
      </c>
      <c r="X5">
        <f t="shared" si="10"/>
        <v>8.8914045419963728</v>
      </c>
      <c r="Y5">
        <f t="shared" si="11"/>
        <v>2.9818458280059303</v>
      </c>
    </row>
    <row r="6" spans="2:25" x14ac:dyDescent="0.25">
      <c r="B6">
        <v>4</v>
      </c>
      <c r="C6">
        <v>347</v>
      </c>
      <c r="D6">
        <f>$C$20*B6+$C$21</f>
        <v>377.21911421911415</v>
      </c>
      <c r="E6">
        <f t="shared" si="0"/>
        <v>0.91988975881651414</v>
      </c>
      <c r="F6">
        <f t="shared" si="1"/>
        <v>0.90106047946133305</v>
      </c>
      <c r="H6">
        <v>16</v>
      </c>
      <c r="I6">
        <f>C$20*H6+C$21</f>
        <v>1270.967365967366</v>
      </c>
      <c r="J6">
        <f t="shared" si="2"/>
        <v>1145.2184641582623</v>
      </c>
      <c r="M6">
        <v>923</v>
      </c>
      <c r="N6" s="2">
        <f t="shared" si="3"/>
        <v>222.21846415826235</v>
      </c>
      <c r="O6" s="2">
        <f t="shared" si="4"/>
        <v>49381.04581285693</v>
      </c>
      <c r="P6" s="2">
        <f t="shared" si="5"/>
        <v>222.21846415826235</v>
      </c>
      <c r="R6">
        <v>4</v>
      </c>
      <c r="S6">
        <f t="shared" si="6"/>
        <v>377.21911421911415</v>
      </c>
      <c r="T6">
        <f t="shared" si="7"/>
        <v>0.90106047946133305</v>
      </c>
      <c r="U6">
        <f t="shared" si="8"/>
        <v>339.89723592025433</v>
      </c>
      <c r="W6">
        <f t="shared" si="9"/>
        <v>-7.1027640797456684</v>
      </c>
      <c r="X6">
        <f t="shared" si="10"/>
        <v>50.449257572525333</v>
      </c>
      <c r="Y6">
        <f t="shared" si="11"/>
        <v>7.1027640797456684</v>
      </c>
    </row>
    <row r="7" spans="2:25" x14ac:dyDescent="0.25">
      <c r="B7">
        <v>5</v>
      </c>
      <c r="C7">
        <v>508</v>
      </c>
      <c r="D7">
        <f>$C$20*B7+$C$21</f>
        <v>451.69813519813516</v>
      </c>
      <c r="E7">
        <f t="shared" si="0"/>
        <v>1.1246448909450739</v>
      </c>
      <c r="R7">
        <v>5</v>
      </c>
      <c r="S7">
        <f t="shared" si="6"/>
        <v>451.69813519813516</v>
      </c>
      <c r="T7">
        <f>T3</f>
        <v>1.0134068790221333</v>
      </c>
      <c r="U7">
        <f t="shared" si="8"/>
        <v>457.75399745125981</v>
      </c>
      <c r="W7">
        <f t="shared" si="9"/>
        <v>-50.246002548740194</v>
      </c>
      <c r="X7">
        <f t="shared" si="10"/>
        <v>2524.6607721280061</v>
      </c>
      <c r="Y7">
        <f t="shared" si="11"/>
        <v>50.246002548740194</v>
      </c>
    </row>
    <row r="8" spans="2:25" x14ac:dyDescent="0.25">
      <c r="B8">
        <v>6</v>
      </c>
      <c r="C8">
        <v>468</v>
      </c>
      <c r="D8">
        <f>$C$20*B8+$C$21</f>
        <v>526.17715617715612</v>
      </c>
      <c r="E8">
        <f t="shared" si="0"/>
        <v>0.88943427989190638</v>
      </c>
      <c r="N8" s="2">
        <f>AVERAGE(N3:N6)</f>
        <v>176.59887886739398</v>
      </c>
      <c r="O8" s="2">
        <f t="shared" ref="O8:P8" si="12">AVERAGE(O3:O6)</f>
        <v>43623.047836127727</v>
      </c>
      <c r="P8" s="2">
        <f t="shared" si="12"/>
        <v>176.59887886739398</v>
      </c>
      <c r="R8">
        <v>6</v>
      </c>
      <c r="S8">
        <f t="shared" si="6"/>
        <v>526.17715617715612</v>
      </c>
      <c r="T8">
        <f t="shared" ref="T8:T14" si="13">T4</f>
        <v>0.82863859076233004</v>
      </c>
      <c r="U8">
        <f t="shared" si="8"/>
        <v>436.01069718596909</v>
      </c>
      <c r="W8">
        <f t="shared" si="9"/>
        <v>-31.989302814030907</v>
      </c>
      <c r="X8">
        <f t="shared" si="10"/>
        <v>1023.3154945277657</v>
      </c>
      <c r="Y8">
        <f t="shared" si="11"/>
        <v>31.989302814030907</v>
      </c>
    </row>
    <row r="9" spans="2:25" x14ac:dyDescent="0.25">
      <c r="B9">
        <v>7</v>
      </c>
      <c r="C9">
        <v>750</v>
      </c>
      <c r="D9">
        <f>$C$20*B9+$C$21</f>
        <v>600.65617715617714</v>
      </c>
      <c r="E9">
        <f t="shared" si="0"/>
        <v>1.2486344576541195</v>
      </c>
      <c r="N9" t="s">
        <v>25</v>
      </c>
      <c r="O9" t="s">
        <v>27</v>
      </c>
      <c r="P9" t="s">
        <v>29</v>
      </c>
      <c r="R9">
        <v>7</v>
      </c>
      <c r="S9">
        <f t="shared" si="6"/>
        <v>600.65617715617714</v>
      </c>
      <c r="T9">
        <f t="shared" si="13"/>
        <v>1.1791693726700923</v>
      </c>
      <c r="U9">
        <f t="shared" si="8"/>
        <v>708.2753676076652</v>
      </c>
      <c r="W9">
        <f t="shared" si="9"/>
        <v>-41.724632392334797</v>
      </c>
      <c r="X9">
        <f t="shared" si="10"/>
        <v>1740.9449482754742</v>
      </c>
      <c r="Y9">
        <f t="shared" si="11"/>
        <v>41.724632392334797</v>
      </c>
    </row>
    <row r="10" spans="2:25" x14ac:dyDescent="0.25">
      <c r="B10">
        <v>8</v>
      </c>
      <c r="C10">
        <v>626</v>
      </c>
      <c r="D10">
        <f>$C$20*B10+$C$21</f>
        <v>675.13519813519815</v>
      </c>
      <c r="E10">
        <f t="shared" si="0"/>
        <v>0.92722169089848183</v>
      </c>
      <c r="R10">
        <v>8</v>
      </c>
      <c r="S10">
        <f t="shared" si="6"/>
        <v>675.13519813519815</v>
      </c>
      <c r="T10">
        <f t="shared" si="13"/>
        <v>0.90106047946133305</v>
      </c>
      <c r="U10">
        <f t="shared" si="8"/>
        <v>608.33764533292378</v>
      </c>
      <c r="W10">
        <f t="shared" si="9"/>
        <v>-17.662354667076215</v>
      </c>
      <c r="X10">
        <f t="shared" si="10"/>
        <v>311.95877238558899</v>
      </c>
      <c r="Y10">
        <f t="shared" si="11"/>
        <v>17.662354667076215</v>
      </c>
    </row>
    <row r="11" spans="2:25" x14ac:dyDescent="0.25">
      <c r="B11">
        <v>9</v>
      </c>
      <c r="C11">
        <v>851</v>
      </c>
      <c r="D11">
        <f>$C$20*B11+$C$21</f>
        <v>749.61421911421917</v>
      </c>
      <c r="E11">
        <f t="shared" si="0"/>
        <v>1.1352506106482121</v>
      </c>
      <c r="R11">
        <v>9</v>
      </c>
      <c r="S11">
        <f t="shared" si="6"/>
        <v>749.61421911421917</v>
      </c>
      <c r="T11">
        <f t="shared" si="13"/>
        <v>1.0134068790221333</v>
      </c>
      <c r="U11">
        <f t="shared" si="8"/>
        <v>759.66420626315448</v>
      </c>
      <c r="W11">
        <f t="shared" si="9"/>
        <v>-91.335793736845517</v>
      </c>
      <c r="X11">
        <f t="shared" si="10"/>
        <v>8342.2272175395883</v>
      </c>
      <c r="Y11">
        <f t="shared" si="11"/>
        <v>91.335793736845517</v>
      </c>
    </row>
    <row r="12" spans="2:25" x14ac:dyDescent="0.25">
      <c r="B12">
        <v>10</v>
      </c>
      <c r="C12">
        <v>738</v>
      </c>
      <c r="D12">
        <f>$C$20*B12+$C$21</f>
        <v>824.09324009324018</v>
      </c>
      <c r="E12">
        <f t="shared" si="0"/>
        <v>0.89552973388848656</v>
      </c>
      <c r="R12">
        <v>10</v>
      </c>
      <c r="S12">
        <f t="shared" si="6"/>
        <v>824.09324009324018</v>
      </c>
      <c r="T12">
        <f t="shared" si="13"/>
        <v>0.82863859076233004</v>
      </c>
      <c r="U12">
        <f t="shared" si="8"/>
        <v>682.87546112762504</v>
      </c>
      <c r="W12">
        <f t="shared" si="9"/>
        <v>-55.124538872374956</v>
      </c>
      <c r="X12">
        <f t="shared" si="10"/>
        <v>3038.7147858919775</v>
      </c>
      <c r="Y12">
        <f t="shared" si="11"/>
        <v>55.124538872374956</v>
      </c>
    </row>
    <row r="13" spans="2:25" x14ac:dyDescent="0.25">
      <c r="B13">
        <v>11</v>
      </c>
      <c r="C13">
        <v>1006</v>
      </c>
      <c r="D13">
        <f>$C$20*B13+$C$21</f>
        <v>898.57226107226097</v>
      </c>
      <c r="E13">
        <f t="shared" si="0"/>
        <v>1.1195538117318979</v>
      </c>
      <c r="R13">
        <v>11</v>
      </c>
      <c r="S13">
        <f t="shared" si="6"/>
        <v>898.57226107226097</v>
      </c>
      <c r="T13">
        <f t="shared" si="13"/>
        <v>1.1791693726700923</v>
      </c>
      <c r="U13">
        <f t="shared" si="8"/>
        <v>1059.5688893873244</v>
      </c>
      <c r="W13">
        <f t="shared" si="9"/>
        <v>53.568889387324361</v>
      </c>
      <c r="X13">
        <f t="shared" si="10"/>
        <v>2869.6259101913924</v>
      </c>
      <c r="Y13">
        <f t="shared" si="11"/>
        <v>53.568889387324361</v>
      </c>
    </row>
    <row r="14" spans="2:25" x14ac:dyDescent="0.25">
      <c r="B14">
        <v>12</v>
      </c>
      <c r="C14">
        <v>833</v>
      </c>
      <c r="D14">
        <f>$C$20*B14+$C$21</f>
        <v>973.05128205128199</v>
      </c>
      <c r="E14">
        <f t="shared" si="0"/>
        <v>0.85606998866900319</v>
      </c>
      <c r="R14">
        <v>12</v>
      </c>
      <c r="S14">
        <f t="shared" si="6"/>
        <v>973.05128205128199</v>
      </c>
      <c r="T14">
        <f t="shared" si="13"/>
        <v>0.90106047946133305</v>
      </c>
      <c r="U14">
        <f t="shared" si="8"/>
        <v>876.77805474559295</v>
      </c>
      <c r="W14">
        <f t="shared" si="9"/>
        <v>43.778054745592954</v>
      </c>
      <c r="X14">
        <f t="shared" si="10"/>
        <v>1916.5180773081338</v>
      </c>
      <c r="Y14">
        <f t="shared" si="11"/>
        <v>43.778054745592954</v>
      </c>
    </row>
    <row r="15" spans="2:25" x14ac:dyDescent="0.25">
      <c r="B15">
        <v>13</v>
      </c>
      <c r="C15">
        <v>1013</v>
      </c>
      <c r="S15">
        <f t="shared" si="6"/>
        <v>0</v>
      </c>
    </row>
    <row r="16" spans="2:25" x14ac:dyDescent="0.25">
      <c r="B16">
        <v>14</v>
      </c>
      <c r="C16">
        <v>830</v>
      </c>
      <c r="S16">
        <f t="shared" si="6"/>
        <v>0</v>
      </c>
      <c r="W16">
        <f>AVERAGE(W3:W14)</f>
        <v>-10.822239772212219</v>
      </c>
      <c r="X16">
        <f t="shared" ref="X16:Y16" si="14">AVERAGE(X3:X14)</f>
        <v>1996.7974374223247</v>
      </c>
      <c r="Y16">
        <f t="shared" si="14"/>
        <v>38.375325079645826</v>
      </c>
    </row>
    <row r="17" spans="2:25" x14ac:dyDescent="0.25">
      <c r="W17" t="s">
        <v>25</v>
      </c>
      <c r="X17" t="s">
        <v>27</v>
      </c>
      <c r="Y17" t="s">
        <v>29</v>
      </c>
    </row>
    <row r="19" spans="2:25" x14ac:dyDescent="0.25">
      <c r="W19" t="s">
        <v>41</v>
      </c>
      <c r="X19">
        <f>SQRT(X16)</f>
        <v>44.685539466614081</v>
      </c>
    </row>
    <row r="20" spans="2:25" x14ac:dyDescent="0.25">
      <c r="B20" t="s">
        <v>21</v>
      </c>
      <c r="C20">
        <f>SLOPE($C$3:$C$14,$B$3:$B$14)</f>
        <v>74.479020979020987</v>
      </c>
      <c r="W20" t="s">
        <v>42</v>
      </c>
      <c r="X20">
        <f>1.25*Y16</f>
        <v>47.969156349557281</v>
      </c>
    </row>
    <row r="21" spans="2:25" x14ac:dyDescent="0.25">
      <c r="B21" t="s">
        <v>22</v>
      </c>
      <c r="C21">
        <f>INTERCEPT($C$3:$C$14,$B$3:$B$14)</f>
        <v>79.303030303030198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historical</vt:lpstr>
      <vt:lpstr>forecast</vt:lpstr>
      <vt:lpstr>practice problem</vt:lpstr>
      <vt:lpstr>Sheet3</vt:lpstr>
    </vt:vector>
  </TitlesOfParts>
  <Company>Le Moyne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LeMoyne College</dc:creator>
  <cp:lastModifiedBy>LeMoyne College</cp:lastModifiedBy>
  <dcterms:created xsi:type="dcterms:W3CDTF">2015-03-26T14:10:50Z</dcterms:created>
  <dcterms:modified xsi:type="dcterms:W3CDTF">2015-04-07T14:08:22Z</dcterms:modified>
</cp:coreProperties>
</file>