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4" i="1" l="1"/>
  <c r="H11" i="1" l="1"/>
  <c r="B38" i="1" l="1"/>
  <c r="B27" i="1"/>
  <c r="E22" i="2"/>
  <c r="E20" i="2"/>
  <c r="E17" i="2"/>
  <c r="E18" i="2"/>
  <c r="E16" i="2"/>
  <c r="D17" i="2"/>
  <c r="D18" i="2"/>
  <c r="D16" i="2"/>
  <c r="E15" i="2"/>
  <c r="D15" i="2"/>
  <c r="E14" i="2"/>
  <c r="F8" i="3" l="1"/>
  <c r="B10" i="3"/>
  <c r="B6" i="3"/>
  <c r="B3" i="3"/>
  <c r="E4" i="2"/>
  <c r="H4" i="2"/>
  <c r="E7" i="2"/>
  <c r="E6" i="2"/>
  <c r="E5" i="2"/>
  <c r="C22" i="1"/>
  <c r="D22" i="1"/>
  <c r="E22" i="1"/>
  <c r="F22" i="1"/>
  <c r="G22" i="1"/>
  <c r="B22" i="1"/>
  <c r="B36" i="1"/>
  <c r="B35" i="1"/>
  <c r="B23" i="1"/>
  <c r="B24" i="1" s="1"/>
  <c r="C14" i="1"/>
  <c r="D16" i="1" l="1"/>
  <c r="D17" i="1" s="1"/>
  <c r="C16" i="1"/>
  <c r="C20" i="1" l="1"/>
  <c r="D20" i="1" s="1"/>
  <c r="E20" i="1" s="1"/>
  <c r="F20" i="1" s="1"/>
  <c r="G20" i="1" s="1"/>
  <c r="B37" i="1"/>
  <c r="B26" i="1"/>
  <c r="C17" i="1"/>
  <c r="B45" i="1" l="1"/>
  <c r="C37" i="1"/>
  <c r="B39" i="1"/>
  <c r="B40" i="1" s="1"/>
  <c r="G16" i="1"/>
  <c r="G17" i="1"/>
  <c r="C27" i="1" s="1"/>
  <c r="G15" i="1"/>
  <c r="C23" i="1" s="1"/>
  <c r="C26" i="1"/>
  <c r="B28" i="1"/>
  <c r="B29" i="1" s="1"/>
  <c r="D26" i="1" l="1"/>
  <c r="C28" i="1"/>
  <c r="D27" i="1"/>
  <c r="C38" i="1"/>
  <c r="C39" i="1" s="1"/>
  <c r="C40" i="1" s="1"/>
  <c r="C24" i="1"/>
  <c r="D23" i="1"/>
  <c r="D37" i="1"/>
  <c r="C29" i="1" l="1"/>
  <c r="E37" i="1"/>
  <c r="E26" i="1"/>
  <c r="D28" i="1"/>
  <c r="E23" i="1"/>
  <c r="D24" i="1"/>
  <c r="E27" i="1"/>
  <c r="D38" i="1"/>
  <c r="D39" i="1" s="1"/>
  <c r="D40" i="1" s="1"/>
  <c r="F26" i="1" l="1"/>
  <c r="E28" i="1"/>
  <c r="D29" i="1"/>
  <c r="F23" i="1"/>
  <c r="E24" i="1"/>
  <c r="F37" i="1"/>
  <c r="F27" i="1"/>
  <c r="E38" i="1"/>
  <c r="E39" i="1" s="1"/>
  <c r="E40" i="1" s="1"/>
  <c r="E29" i="1" l="1"/>
  <c r="F28" i="1"/>
  <c r="G26" i="1"/>
  <c r="G27" i="1"/>
  <c r="F38" i="1"/>
  <c r="F39" i="1" s="1"/>
  <c r="F40" i="1" s="1"/>
  <c r="G23" i="1"/>
  <c r="F24" i="1"/>
  <c r="G37" i="1"/>
  <c r="F29" i="1" l="1"/>
  <c r="G38" i="1"/>
  <c r="G39" i="1" s="1"/>
  <c r="G40" i="1" s="1"/>
  <c r="G28" i="1"/>
  <c r="G24" i="1"/>
  <c r="G29" i="1" l="1"/>
  <c r="B25" i="1" l="1"/>
  <c r="B41" i="1"/>
  <c r="B42" i="1" s="1"/>
  <c r="B30" i="1" l="1"/>
  <c r="B31" i="1" s="1"/>
  <c r="B44" i="1" s="1"/>
</calcChain>
</file>

<file path=xl/sharedStrings.xml><?xml version="1.0" encoding="utf-8"?>
<sst xmlns="http://schemas.openxmlformats.org/spreadsheetml/2006/main" count="64" uniqueCount="45">
  <si>
    <t>Hotel Bulb Purchase Evaluation</t>
  </si>
  <si>
    <t>Given Information</t>
  </si>
  <si>
    <t># of hotels</t>
  </si>
  <si>
    <t>rooms per hotel</t>
  </si>
  <si>
    <t>bulbs per rooom</t>
  </si>
  <si>
    <t>ave hrs per day per bulb</t>
  </si>
  <si>
    <t>life expectancy (hours)</t>
  </si>
  <si>
    <t>cfl</t>
  </si>
  <si>
    <t>cost per bulb</t>
  </si>
  <si>
    <t>Calculated Values</t>
  </si>
  <si>
    <t>life expectancy (days)</t>
  </si>
  <si>
    <t>Model Output</t>
  </si>
  <si>
    <t>period start date</t>
  </si>
  <si>
    <t># of bulbs used</t>
  </si>
  <si>
    <t># purchased</t>
  </si>
  <si>
    <t>cost of purchase</t>
  </si>
  <si>
    <t>period</t>
  </si>
  <si>
    <t>annual rate</t>
  </si>
  <si>
    <t>period rate</t>
  </si>
  <si>
    <t>price</t>
  </si>
  <si>
    <t>Annual rates of increase</t>
  </si>
  <si>
    <t>Period rate of increse</t>
  </si>
  <si>
    <t>life expectancy (years)</t>
  </si>
  <si>
    <t>5year rate</t>
  </si>
  <si>
    <t>start</t>
  </si>
  <si>
    <t>in 5 years</t>
  </si>
  <si>
    <t>NPV</t>
  </si>
  <si>
    <t>NPV of Purchase</t>
  </si>
  <si>
    <t>discount rate</t>
  </si>
  <si>
    <t>watts</t>
  </si>
  <si>
    <t>electric cost ($/kwh)</t>
  </si>
  <si>
    <t>energy used (KWH)</t>
  </si>
  <si>
    <t>energy cost( $/khw)</t>
  </si>
  <si>
    <t>total energy cost</t>
  </si>
  <si>
    <t>energy cost</t>
  </si>
  <si>
    <t>total cost</t>
  </si>
  <si>
    <t>NPV of total cost</t>
  </si>
  <si>
    <t>Ave annual cost (today's $)</t>
  </si>
  <si>
    <t>led</t>
  </si>
  <si>
    <t>CFL. cost</t>
  </si>
  <si>
    <t>CFL. Cost</t>
  </si>
  <si>
    <t>CFL</t>
  </si>
  <si>
    <t>LED</t>
  </si>
  <si>
    <t>Ave annual savings from LED</t>
  </si>
  <si>
    <t>Annual Energy Savings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</si>
</sst>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&quot;$&quot;* #,##0.000_);_(&quot;$&quot;* \(#,##0.0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0" xfId="0" applyFont="1" applyFill="1"/>
    <xf numFmtId="0" fontId="2" fillId="3" borderId="0" xfId="0" applyFont="1" applyFill="1"/>
    <xf numFmtId="44" fontId="0" fillId="0" borderId="0" xfId="2" applyFont="1"/>
    <xf numFmtId="164" fontId="0" fillId="0" borderId="0" xfId="1" applyNumberFormat="1" applyFont="1"/>
    <xf numFmtId="1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44" fontId="0" fillId="0" borderId="0" xfId="0" applyNumberFormat="1"/>
    <xf numFmtId="165" fontId="0" fillId="0" borderId="0" xfId="2" applyNumberFormat="1" applyFont="1"/>
    <xf numFmtId="9" fontId="0" fillId="0" borderId="0" xfId="3" applyFont="1"/>
    <xf numFmtId="166" fontId="0" fillId="0" borderId="0" xfId="3" applyNumberFormat="1" applyFont="1"/>
    <xf numFmtId="44" fontId="0" fillId="0" borderId="0" xfId="2" applyNumberFormat="1" applyFont="1"/>
    <xf numFmtId="165" fontId="0" fillId="0" borderId="0" xfId="0" applyNumberFormat="1"/>
    <xf numFmtId="8" fontId="0" fillId="0" borderId="0" xfId="0" applyNumberFormat="1"/>
    <xf numFmtId="167" fontId="0" fillId="0" borderId="0" xfId="2" applyNumberFormat="1" applyFont="1"/>
    <xf numFmtId="167" fontId="0" fillId="0" borderId="0" xfId="0" applyNumberFormat="1"/>
    <xf numFmtId="164" fontId="3" fillId="0" borderId="0" xfId="1" applyNumberFormat="1" applyFont="1"/>
    <xf numFmtId="0" fontId="0" fillId="0" borderId="0" xfId="0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="120" zoomScaleNormal="120" workbookViewId="0">
      <selection activeCell="E44" sqref="E44"/>
    </sheetView>
  </sheetViews>
  <sheetFormatPr defaultRowHeight="15" x14ac:dyDescent="0.25"/>
  <cols>
    <col min="1" max="1" width="27.140625" customWidth="1"/>
    <col min="2" max="2" width="22.7109375" customWidth="1"/>
    <col min="3" max="3" width="11.5703125" bestFit="1" customWidth="1"/>
    <col min="4" max="4" width="11.42578125" customWidth="1"/>
    <col min="5" max="5" width="11.28515625" customWidth="1"/>
    <col min="6" max="6" width="11.85546875" customWidth="1"/>
    <col min="7" max="7" width="12.140625" customWidth="1"/>
    <col min="8" max="8" width="13.42578125" customWidth="1"/>
    <col min="9" max="9" width="12.7109375" customWidth="1"/>
  </cols>
  <sheetData>
    <row r="1" spans="1:9" x14ac:dyDescent="0.25">
      <c r="A1" s="3" t="s">
        <v>0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4" t="s">
        <v>1</v>
      </c>
      <c r="B3" s="4"/>
      <c r="C3" s="4"/>
      <c r="D3" s="4"/>
      <c r="E3" s="4"/>
      <c r="F3" s="4"/>
      <c r="G3" s="4"/>
      <c r="H3" s="4"/>
      <c r="I3" s="2"/>
    </row>
    <row r="4" spans="1:9" x14ac:dyDescent="0.25">
      <c r="B4" t="s">
        <v>2</v>
      </c>
      <c r="C4">
        <v>14</v>
      </c>
      <c r="F4" t="s">
        <v>20</v>
      </c>
    </row>
    <row r="5" spans="1:9" x14ac:dyDescent="0.25">
      <c r="B5" t="s">
        <v>3</v>
      </c>
      <c r="C5">
        <v>300</v>
      </c>
      <c r="F5" t="s">
        <v>39</v>
      </c>
      <c r="G5" s="12">
        <v>0.02</v>
      </c>
    </row>
    <row r="6" spans="1:9" x14ac:dyDescent="0.25">
      <c r="B6" t="s">
        <v>4</v>
      </c>
      <c r="C6">
        <v>5</v>
      </c>
      <c r="F6" t="s">
        <v>28</v>
      </c>
      <c r="G6" s="12">
        <v>0.08</v>
      </c>
    </row>
    <row r="7" spans="1:9" x14ac:dyDescent="0.25">
      <c r="B7" t="s">
        <v>5</v>
      </c>
      <c r="C7">
        <v>4</v>
      </c>
      <c r="F7" t="s">
        <v>34</v>
      </c>
      <c r="G7" s="13">
        <v>3.4000000000000002E-2</v>
      </c>
    </row>
    <row r="8" spans="1:9" x14ac:dyDescent="0.25">
      <c r="B8" t="s">
        <v>30</v>
      </c>
      <c r="C8" s="17">
        <v>0.155</v>
      </c>
    </row>
    <row r="9" spans="1:9" x14ac:dyDescent="0.25">
      <c r="C9" t="s">
        <v>7</v>
      </c>
      <c r="D9" t="s">
        <v>38</v>
      </c>
    </row>
    <row r="10" spans="1:9" x14ac:dyDescent="0.25">
      <c r="B10" t="s">
        <v>6</v>
      </c>
      <c r="C10" s="6">
        <v>9600</v>
      </c>
      <c r="D10" s="6">
        <v>57600</v>
      </c>
      <c r="H10">
        <v>57600</v>
      </c>
    </row>
    <row r="11" spans="1:9" x14ac:dyDescent="0.25">
      <c r="B11" t="s">
        <v>8</v>
      </c>
      <c r="C11" s="5">
        <v>4</v>
      </c>
      <c r="D11" s="5">
        <v>26</v>
      </c>
      <c r="H11" s="9">
        <f>H10/D10</f>
        <v>1</v>
      </c>
    </row>
    <row r="12" spans="1:9" x14ac:dyDescent="0.25">
      <c r="B12" t="s">
        <v>29</v>
      </c>
      <c r="C12">
        <v>13</v>
      </c>
      <c r="D12">
        <v>9</v>
      </c>
    </row>
    <row r="13" spans="1:9" x14ac:dyDescent="0.25">
      <c r="A13" s="4" t="s">
        <v>9</v>
      </c>
      <c r="B13" s="4"/>
      <c r="C13" s="4"/>
      <c r="D13" s="4"/>
      <c r="E13" s="4"/>
      <c r="F13" s="4"/>
      <c r="G13" s="4"/>
      <c r="H13" s="4"/>
      <c r="I13" s="2"/>
    </row>
    <row r="14" spans="1:9" x14ac:dyDescent="0.25">
      <c r="B14" t="s">
        <v>13</v>
      </c>
      <c r="C14" s="6">
        <f>C4*C5*C6</f>
        <v>21000</v>
      </c>
      <c r="F14" t="s">
        <v>21</v>
      </c>
    </row>
    <row r="15" spans="1:9" x14ac:dyDescent="0.25">
      <c r="C15" t="s">
        <v>41</v>
      </c>
      <c r="D15" t="s">
        <v>42</v>
      </c>
      <c r="F15" t="s">
        <v>40</v>
      </c>
      <c r="G15" s="13">
        <f>(1+G5)^C17-1</f>
        <v>0.13906648733981797</v>
      </c>
    </row>
    <row r="16" spans="1:9" x14ac:dyDescent="0.25">
      <c r="B16" t="s">
        <v>10</v>
      </c>
      <c r="C16">
        <f>C10/C7</f>
        <v>2400</v>
      </c>
      <c r="D16">
        <f>D10/C7</f>
        <v>14400</v>
      </c>
      <c r="F16" t="s">
        <v>28</v>
      </c>
      <c r="G16" s="13">
        <f>(1+G6)^C17-1</f>
        <v>0.65871831042587581</v>
      </c>
    </row>
    <row r="17" spans="1:11" x14ac:dyDescent="0.25">
      <c r="B17" t="s">
        <v>22</v>
      </c>
      <c r="C17">
        <f>C16/365</f>
        <v>6.5753424657534243</v>
      </c>
      <c r="D17">
        <f>D16/365</f>
        <v>39.452054794520549</v>
      </c>
      <c r="F17" t="s">
        <v>34</v>
      </c>
      <c r="G17" s="13">
        <f>(1+G7)^C17-1</f>
        <v>0.24588373202873837</v>
      </c>
    </row>
    <row r="18" spans="1:11" x14ac:dyDescent="0.25">
      <c r="A18" s="4" t="s">
        <v>11</v>
      </c>
      <c r="B18" s="4"/>
      <c r="C18" s="4"/>
      <c r="D18" s="4"/>
      <c r="E18" s="4"/>
      <c r="F18" s="4"/>
      <c r="G18" s="4"/>
      <c r="H18" s="4"/>
      <c r="I18" s="2"/>
    </row>
    <row r="20" spans="1:11" x14ac:dyDescent="0.25">
      <c r="A20" t="s">
        <v>12</v>
      </c>
      <c r="B20" s="7">
        <v>42050</v>
      </c>
      <c r="C20" s="7">
        <f>B20+$C16</f>
        <v>44450</v>
      </c>
      <c r="D20" s="7">
        <f t="shared" ref="D20:I20" si="0">C20+$C16</f>
        <v>46850</v>
      </c>
      <c r="E20" s="7">
        <f t="shared" si="0"/>
        <v>49250</v>
      </c>
      <c r="F20" s="7">
        <f t="shared" si="0"/>
        <v>51650</v>
      </c>
      <c r="G20" s="7">
        <f t="shared" si="0"/>
        <v>54050</v>
      </c>
      <c r="H20" s="7"/>
      <c r="I20" s="7"/>
    </row>
    <row r="21" spans="1:11" x14ac:dyDescent="0.25">
      <c r="A21" t="s">
        <v>41</v>
      </c>
    </row>
    <row r="22" spans="1:11" x14ac:dyDescent="0.25">
      <c r="A22" s="8" t="s">
        <v>14</v>
      </c>
      <c r="B22" s="9">
        <f>$C14</f>
        <v>21000</v>
      </c>
      <c r="C22" s="9">
        <f t="shared" ref="C22:I22" si="1">$C14</f>
        <v>21000</v>
      </c>
      <c r="D22" s="9">
        <f t="shared" si="1"/>
        <v>21000</v>
      </c>
      <c r="E22" s="9">
        <f t="shared" si="1"/>
        <v>21000</v>
      </c>
      <c r="F22" s="9">
        <f t="shared" si="1"/>
        <v>21000</v>
      </c>
      <c r="G22" s="9">
        <f t="shared" si="1"/>
        <v>21000</v>
      </c>
      <c r="H22" s="9"/>
      <c r="I22" s="9"/>
    </row>
    <row r="23" spans="1:11" x14ac:dyDescent="0.25">
      <c r="A23" s="8" t="s">
        <v>8</v>
      </c>
      <c r="B23" s="10">
        <f>C11</f>
        <v>4</v>
      </c>
      <c r="C23" s="14">
        <f>B23*(1+$G15)</f>
        <v>4.5562659493592719</v>
      </c>
      <c r="D23" s="14">
        <f t="shared" ref="D23:I23" si="2">C23*(1+$G15)</f>
        <v>5.1898898503226869</v>
      </c>
      <c r="E23" s="14">
        <f t="shared" si="2"/>
        <v>5.9116296014876371</v>
      </c>
      <c r="F23" s="14">
        <f t="shared" si="2"/>
        <v>6.7337391646206104</v>
      </c>
      <c r="G23" s="14">
        <f t="shared" si="2"/>
        <v>7.670176616906959</v>
      </c>
      <c r="H23" s="14"/>
      <c r="I23" s="14"/>
    </row>
    <row r="24" spans="1:11" x14ac:dyDescent="0.25">
      <c r="A24" s="8" t="s">
        <v>15</v>
      </c>
      <c r="B24" s="11">
        <f>B23*B22</f>
        <v>84000</v>
      </c>
      <c r="C24" s="11">
        <f t="shared" ref="C24:I24" si="3">C23*C22</f>
        <v>95681.584936544707</v>
      </c>
      <c r="D24" s="11">
        <f t="shared" si="3"/>
        <v>108987.68685677643</v>
      </c>
      <c r="E24" s="11">
        <f t="shared" si="3"/>
        <v>124144.22163124038</v>
      </c>
      <c r="F24" s="11">
        <f t="shared" si="3"/>
        <v>141408.52245703281</v>
      </c>
      <c r="G24" s="11">
        <f t="shared" si="3"/>
        <v>161073.70895504614</v>
      </c>
      <c r="H24" s="11"/>
      <c r="I24" s="11"/>
      <c r="K24" s="15"/>
    </row>
    <row r="25" spans="1:11" x14ac:dyDescent="0.25">
      <c r="A25" s="8" t="s">
        <v>27</v>
      </c>
      <c r="B25" s="15">
        <f>B24+NPV(G16,C24:I24)</f>
        <v>240007.44933581408</v>
      </c>
    </row>
    <row r="26" spans="1:11" x14ac:dyDescent="0.25">
      <c r="A26" s="8" t="s">
        <v>31</v>
      </c>
      <c r="B26" s="6">
        <f>(C12*C14/1000)*(C7*C16)</f>
        <v>2620800</v>
      </c>
      <c r="C26" s="9">
        <f>B26</f>
        <v>2620800</v>
      </c>
      <c r="D26" s="9">
        <f t="shared" ref="D26:I26" si="4">C26</f>
        <v>2620800</v>
      </c>
      <c r="E26" s="9">
        <f t="shared" si="4"/>
        <v>2620800</v>
      </c>
      <c r="F26" s="9">
        <f t="shared" si="4"/>
        <v>2620800</v>
      </c>
      <c r="G26" s="9">
        <f t="shared" si="4"/>
        <v>2620800</v>
      </c>
      <c r="H26" s="9"/>
      <c r="I26" s="9"/>
    </row>
    <row r="27" spans="1:11" x14ac:dyDescent="0.25">
      <c r="A27" s="8" t="s">
        <v>32</v>
      </c>
      <c r="B27" s="18">
        <f>C8</f>
        <v>0.155</v>
      </c>
      <c r="C27" s="17">
        <f>B27*(1+$G17)</f>
        <v>0.19311197846445444</v>
      </c>
      <c r="D27" s="17">
        <f t="shared" ref="D27:I27" si="5">C27*(1+$G17)</f>
        <v>0.24059507242874784</v>
      </c>
      <c r="E27" s="17">
        <f t="shared" si="5"/>
        <v>0.29975348674525298</v>
      </c>
      <c r="F27" s="17">
        <f t="shared" si="5"/>
        <v>0.37345799275480274</v>
      </c>
      <c r="G27" s="17">
        <f t="shared" si="5"/>
        <v>0.46528523776931519</v>
      </c>
      <c r="H27" s="17"/>
      <c r="I27" s="17"/>
    </row>
    <row r="28" spans="1:11" x14ac:dyDescent="0.25">
      <c r="A28" s="8" t="s">
        <v>33</v>
      </c>
      <c r="B28" s="15">
        <f>B26*B27</f>
        <v>406224</v>
      </c>
      <c r="C28" s="15">
        <f>C26*C27</f>
        <v>506107.87315964221</v>
      </c>
      <c r="D28" s="15">
        <f t="shared" ref="D28:I28" si="6">D26*D27</f>
        <v>630551.56582126231</v>
      </c>
      <c r="E28" s="15">
        <f t="shared" si="6"/>
        <v>785593.93806195899</v>
      </c>
      <c r="F28" s="15">
        <f t="shared" si="6"/>
        <v>978758.70741178701</v>
      </c>
      <c r="G28" s="15">
        <f t="shared" si="6"/>
        <v>1219419.5511458213</v>
      </c>
      <c r="H28" s="15"/>
      <c r="I28" s="15"/>
    </row>
    <row r="29" spans="1:11" x14ac:dyDescent="0.25">
      <c r="A29" s="8" t="s">
        <v>35</v>
      </c>
      <c r="B29" s="15">
        <f>B24+B28</f>
        <v>490224</v>
      </c>
      <c r="C29" s="15">
        <f t="shared" ref="C29:I29" si="7">C24+C28</f>
        <v>601789.45809618686</v>
      </c>
      <c r="D29" s="15">
        <f t="shared" si="7"/>
        <v>739539.25267803879</v>
      </c>
      <c r="E29" s="15">
        <f t="shared" si="7"/>
        <v>909738.15969319933</v>
      </c>
      <c r="F29" s="15">
        <f t="shared" si="7"/>
        <v>1120167.2298688199</v>
      </c>
      <c r="G29" s="15">
        <f t="shared" si="7"/>
        <v>1380493.2601008676</v>
      </c>
      <c r="H29" s="15"/>
      <c r="I29" s="15"/>
    </row>
    <row r="30" spans="1:11" x14ac:dyDescent="0.25">
      <c r="A30" s="8" t="s">
        <v>36</v>
      </c>
      <c r="B30" s="15">
        <f>B29+NPV(G16,C29:I29)</f>
        <v>1579081.746055126</v>
      </c>
    </row>
    <row r="31" spans="1:11" x14ac:dyDescent="0.25">
      <c r="A31" s="8" t="s">
        <v>37</v>
      </c>
      <c r="B31" s="15">
        <f>B30/D17</f>
        <v>40025.335924313957</v>
      </c>
    </row>
    <row r="33" spans="1:9" x14ac:dyDescent="0.25">
      <c r="A33" s="20" t="s">
        <v>42</v>
      </c>
    </row>
    <row r="34" spans="1:9" x14ac:dyDescent="0.25">
      <c r="A34" s="8" t="s">
        <v>14</v>
      </c>
      <c r="B34" s="9">
        <f>C14</f>
        <v>21000</v>
      </c>
      <c r="C34">
        <v>0</v>
      </c>
      <c r="D34">
        <v>0</v>
      </c>
      <c r="E34">
        <v>0</v>
      </c>
      <c r="F34">
        <v>0</v>
      </c>
      <c r="G34">
        <v>0</v>
      </c>
    </row>
    <row r="35" spans="1:9" x14ac:dyDescent="0.25">
      <c r="A35" s="8" t="s">
        <v>8</v>
      </c>
      <c r="B35" s="10">
        <f>D11</f>
        <v>26</v>
      </c>
    </row>
    <row r="36" spans="1:9" x14ac:dyDescent="0.25">
      <c r="A36" s="8" t="s">
        <v>15</v>
      </c>
      <c r="B36" s="11">
        <f>B34*B35</f>
        <v>546000</v>
      </c>
    </row>
    <row r="37" spans="1:9" x14ac:dyDescent="0.25">
      <c r="A37" s="8" t="s">
        <v>31</v>
      </c>
      <c r="B37" s="19">
        <f>(D12*C14/1000)*(C7*C16)</f>
        <v>1814400</v>
      </c>
      <c r="C37" s="9">
        <f>B37</f>
        <v>1814400</v>
      </c>
      <c r="D37" s="9">
        <f t="shared" ref="D37:I37" si="8">C37</f>
        <v>1814400</v>
      </c>
      <c r="E37" s="9">
        <f t="shared" si="8"/>
        <v>1814400</v>
      </c>
      <c r="F37" s="9">
        <f t="shared" si="8"/>
        <v>1814400</v>
      </c>
      <c r="G37" s="9">
        <f t="shared" si="8"/>
        <v>1814400</v>
      </c>
      <c r="H37" s="9"/>
      <c r="I37" s="9"/>
    </row>
    <row r="38" spans="1:9" x14ac:dyDescent="0.25">
      <c r="A38" s="8" t="s">
        <v>32</v>
      </c>
      <c r="B38" s="18">
        <f>B27</f>
        <v>0.155</v>
      </c>
      <c r="C38" s="18">
        <f>C27</f>
        <v>0.19311197846445444</v>
      </c>
      <c r="D38" s="18">
        <f t="shared" ref="D38:I38" si="9">D27</f>
        <v>0.24059507242874784</v>
      </c>
      <c r="E38" s="18">
        <f t="shared" si="9"/>
        <v>0.29975348674525298</v>
      </c>
      <c r="F38" s="18">
        <f t="shared" si="9"/>
        <v>0.37345799275480274</v>
      </c>
      <c r="G38" s="18">
        <f t="shared" si="9"/>
        <v>0.46528523776931519</v>
      </c>
      <c r="H38" s="18"/>
      <c r="I38" s="18"/>
    </row>
    <row r="39" spans="1:9" x14ac:dyDescent="0.25">
      <c r="A39" s="8" t="s">
        <v>33</v>
      </c>
      <c r="B39" s="11">
        <f>B37*B38</f>
        <v>281232</v>
      </c>
      <c r="C39" s="11">
        <f>C37*C38</f>
        <v>350382.37372590613</v>
      </c>
      <c r="D39" s="11">
        <f t="shared" ref="D39:I39" si="10">D37*D38</f>
        <v>436535.69941472006</v>
      </c>
      <c r="E39" s="11">
        <f t="shared" si="10"/>
        <v>543872.72635058698</v>
      </c>
      <c r="F39" s="11">
        <f t="shared" si="10"/>
        <v>677602.18205431406</v>
      </c>
      <c r="G39" s="11">
        <f t="shared" si="10"/>
        <v>844213.53540864552</v>
      </c>
      <c r="H39" s="11"/>
      <c r="I39" s="11"/>
    </row>
    <row r="40" spans="1:9" x14ac:dyDescent="0.25">
      <c r="A40" s="8" t="s">
        <v>35</v>
      </c>
      <c r="B40" s="15">
        <f>B36+B39</f>
        <v>827232</v>
      </c>
      <c r="C40" s="15">
        <f t="shared" ref="C40:I40" si="11">C36+C39</f>
        <v>350382.37372590613</v>
      </c>
      <c r="D40" s="15">
        <f t="shared" si="11"/>
        <v>436535.69941472006</v>
      </c>
      <c r="E40" s="15">
        <f t="shared" si="11"/>
        <v>543872.72635058698</v>
      </c>
      <c r="F40" s="15">
        <f t="shared" si="11"/>
        <v>677602.18205431406</v>
      </c>
      <c r="G40" s="15">
        <f t="shared" si="11"/>
        <v>844213.53540864552</v>
      </c>
      <c r="H40" s="15"/>
      <c r="I40" s="15"/>
    </row>
    <row r="41" spans="1:9" x14ac:dyDescent="0.25">
      <c r="A41" s="8" t="s">
        <v>36</v>
      </c>
      <c r="B41" s="15">
        <f>B40+NPV(G16,C40:I40)</f>
        <v>1473051.4361902929</v>
      </c>
    </row>
    <row r="42" spans="1:9" x14ac:dyDescent="0.25">
      <c r="A42" s="8" t="s">
        <v>37</v>
      </c>
      <c r="B42" s="15">
        <f>B41/D17</f>
        <v>37337.762097878949</v>
      </c>
    </row>
    <row r="44" spans="1:9" x14ac:dyDescent="0.25">
      <c r="A44" s="8" t="s">
        <v>43</v>
      </c>
      <c r="B44" s="15">
        <f>B31-B42</f>
        <v>2687.5738264350075</v>
      </c>
    </row>
    <row r="45" spans="1:9" x14ac:dyDescent="0.25">
      <c r="A45" s="8" t="s">
        <v>44</v>
      </c>
      <c r="B45" s="9">
        <f>(B26-B37)/C17</f>
        <v>122640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2"/>
  <sheetViews>
    <sheetView topLeftCell="A13" zoomScale="160" zoomScaleNormal="160" workbookViewId="0">
      <selection activeCell="E23" sqref="E23"/>
    </sheetView>
  </sheetViews>
  <sheetFormatPr defaultRowHeight="15" x14ac:dyDescent="0.25"/>
  <cols>
    <col min="3" max="3" width="12.5703125" customWidth="1"/>
    <col min="4" max="4" width="11.7109375" customWidth="1"/>
    <col min="5" max="5" width="13.140625" customWidth="1"/>
  </cols>
  <sheetData>
    <row r="3" spans="2:8" x14ac:dyDescent="0.25">
      <c r="C3" t="s">
        <v>16</v>
      </c>
      <c r="D3" t="s">
        <v>17</v>
      </c>
      <c r="E3" t="s">
        <v>18</v>
      </c>
      <c r="H3" t="s">
        <v>19</v>
      </c>
    </row>
    <row r="4" spans="2:8" x14ac:dyDescent="0.25">
      <c r="C4">
        <v>6</v>
      </c>
      <c r="D4">
        <v>0.02</v>
      </c>
      <c r="E4">
        <f>(1+D4)^C4-1</f>
        <v>0.12616241926400007</v>
      </c>
      <c r="H4">
        <f>0.5*E4</f>
        <v>6.3081209632000035E-2</v>
      </c>
    </row>
    <row r="5" spans="2:8" x14ac:dyDescent="0.25">
      <c r="C5">
        <v>10</v>
      </c>
      <c r="D5">
        <v>0.03</v>
      </c>
      <c r="E5">
        <f>(1+D5)^C5-1</f>
        <v>0.34391637934412178</v>
      </c>
    </row>
    <row r="6" spans="2:8" x14ac:dyDescent="0.25">
      <c r="C6">
        <v>30</v>
      </c>
      <c r="D6">
        <v>0.06</v>
      </c>
      <c r="E6">
        <f>(1+D6)^C6-1</f>
        <v>4.7434911729132594</v>
      </c>
    </row>
    <row r="7" spans="2:8" x14ac:dyDescent="0.25">
      <c r="C7">
        <v>0.5</v>
      </c>
      <c r="D7">
        <v>0.1</v>
      </c>
      <c r="E7">
        <f>(1+D7)^C7-1</f>
        <v>4.8808848170151631E-2</v>
      </c>
    </row>
    <row r="13" spans="2:8" x14ac:dyDescent="0.25">
      <c r="D13" t="s">
        <v>18</v>
      </c>
      <c r="E13" t="s">
        <v>26</v>
      </c>
    </row>
    <row r="14" spans="2:8" x14ac:dyDescent="0.25">
      <c r="B14">
        <v>1</v>
      </c>
      <c r="C14" s="11">
        <v>200000</v>
      </c>
      <c r="D14">
        <v>0.05</v>
      </c>
      <c r="E14" s="16">
        <f>NPV(D14,C14)</f>
        <v>190476.19047619047</v>
      </c>
    </row>
    <row r="15" spans="2:8" x14ac:dyDescent="0.25">
      <c r="B15">
        <v>2</v>
      </c>
      <c r="C15" s="11">
        <v>200000</v>
      </c>
      <c r="D15">
        <f>(1+0.05)^B15-1</f>
        <v>0.10250000000000004</v>
      </c>
      <c r="E15" s="16">
        <f>NPV(D15,C15)</f>
        <v>181405.89569160997</v>
      </c>
    </row>
    <row r="16" spans="2:8" x14ac:dyDescent="0.25">
      <c r="B16">
        <v>3</v>
      </c>
      <c r="C16" s="11">
        <v>200000</v>
      </c>
      <c r="D16">
        <f>1.05^B16-1</f>
        <v>0.15762500000000013</v>
      </c>
      <c r="E16" s="16">
        <f>NPV(D16,C16)</f>
        <v>172767.51970629519</v>
      </c>
    </row>
    <row r="17" spans="2:5" x14ac:dyDescent="0.25">
      <c r="B17">
        <v>4</v>
      </c>
      <c r="C17" s="11">
        <v>200000</v>
      </c>
      <c r="D17">
        <f t="shared" ref="D17:D18" si="0">1.05^B17-1</f>
        <v>0.21550625000000001</v>
      </c>
      <c r="E17" s="16">
        <f t="shared" ref="E17:E18" si="1">NPV(D17,C17)</f>
        <v>164540.4949583764</v>
      </c>
    </row>
    <row r="18" spans="2:5" x14ac:dyDescent="0.25">
      <c r="B18">
        <v>5</v>
      </c>
      <c r="C18" s="11">
        <v>200000</v>
      </c>
      <c r="D18">
        <f t="shared" si="0"/>
        <v>0.27628156250000013</v>
      </c>
      <c r="E18" s="16">
        <f t="shared" si="1"/>
        <v>156705.2332936918</v>
      </c>
    </row>
    <row r="20" spans="2:5" x14ac:dyDescent="0.25">
      <c r="E20" s="16">
        <f>SUM(E14:E18)</f>
        <v>865895.33412616386</v>
      </c>
    </row>
    <row r="22" spans="2:5" x14ac:dyDescent="0.25">
      <c r="E22" s="16">
        <f>NPV(0.05,C14:C18)</f>
        <v>865895.33412616386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zoomScale="150" zoomScaleNormal="150" workbookViewId="0">
      <selection activeCell="F9" sqref="F9"/>
    </sheetView>
  </sheetViews>
  <sheetFormatPr defaultRowHeight="15" x14ac:dyDescent="0.25"/>
  <cols>
    <col min="1" max="1" width="14.5703125" customWidth="1"/>
    <col min="2" max="2" width="14.28515625" bestFit="1" customWidth="1"/>
    <col min="6" max="6" width="14.28515625" bestFit="1" customWidth="1"/>
  </cols>
  <sheetData>
    <row r="3" spans="1:6" x14ac:dyDescent="0.25">
      <c r="A3" t="s">
        <v>23</v>
      </c>
      <c r="B3">
        <f>(1+0.05)^5-1</f>
        <v>0.27628156250000013</v>
      </c>
    </row>
    <row r="5" spans="1:6" x14ac:dyDescent="0.25">
      <c r="A5" t="s">
        <v>24</v>
      </c>
      <c r="B5" t="s">
        <v>25</v>
      </c>
    </row>
    <row r="6" spans="1:6" x14ac:dyDescent="0.25">
      <c r="A6" s="11">
        <v>1000000</v>
      </c>
      <c r="B6" s="11">
        <f>A6*(1+B3)</f>
        <v>1276281.5625000002</v>
      </c>
      <c r="E6" t="s">
        <v>25</v>
      </c>
      <c r="F6" s="11">
        <v>1200000</v>
      </c>
    </row>
    <row r="8" spans="1:6" x14ac:dyDescent="0.25">
      <c r="A8" t="s">
        <v>17</v>
      </c>
      <c r="B8">
        <v>0.05</v>
      </c>
      <c r="E8" t="s">
        <v>26</v>
      </c>
      <c r="F8" s="16">
        <f>NPV(B3,F6)</f>
        <v>940231.39976215072</v>
      </c>
    </row>
    <row r="10" spans="1:6" x14ac:dyDescent="0.25">
      <c r="A10" t="s">
        <v>26</v>
      </c>
      <c r="B10" s="16">
        <f>NPV(B3,B6)</f>
        <v>1000000.0000000001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 Moyne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LeMoyne College</dc:creator>
  <cp:lastModifiedBy>LeMoyne College</cp:lastModifiedBy>
  <dcterms:created xsi:type="dcterms:W3CDTF">2015-01-22T15:52:37Z</dcterms:created>
  <dcterms:modified xsi:type="dcterms:W3CDTF">2015-02-10T15:21:28Z</dcterms:modified>
</cp:coreProperties>
</file>