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475" windowHeight="4260" activeTab="0"/>
  </bookViews>
  <sheets>
    <sheet name="Calculato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<sst xmlns="http://schemas.openxmlformats.org/spreadsheetml/2006/main" count="247" uniqueCount="101">
  <si>
    <t>Lead time (weeks)</t>
  </si>
  <si>
    <t>Safety</t>
  </si>
  <si>
    <t>Ordering cost per order</t>
  </si>
  <si>
    <t>Annual holding rate</t>
  </si>
  <si>
    <t>Annual Ordering Cost</t>
  </si>
  <si>
    <t>Annual Holding Cost</t>
  </si>
  <si>
    <t>Annual Total Cost</t>
  </si>
  <si>
    <t>Purchasing cost per unit</t>
  </si>
  <si>
    <t>Order quantity</t>
  </si>
  <si>
    <t>Reorder point</t>
  </si>
  <si>
    <t>Product</t>
  </si>
  <si>
    <t>Production average per week</t>
  </si>
  <si>
    <t>large</t>
  </si>
  <si>
    <t>Safety requirement</t>
  </si>
  <si>
    <t>V. High</t>
  </si>
  <si>
    <t>Annual Safety Cost</t>
  </si>
  <si>
    <t>Time between orders (weeks)</t>
  </si>
  <si>
    <t>Maximum Inventory (above safety)</t>
  </si>
  <si>
    <t>High</t>
  </si>
  <si>
    <t>Z value**</t>
  </si>
  <si>
    <t>** Z Value is the multiple of leadtime standard deviation that form safety stock.</t>
  </si>
  <si>
    <t>V.High-3</t>
  </si>
  <si>
    <t>High-2</t>
  </si>
  <si>
    <t>Moderate-1</t>
  </si>
  <si>
    <t>none-0</t>
  </si>
  <si>
    <t>Almond D 60x144</t>
  </si>
  <si>
    <t>Walnut V 48x96</t>
  </si>
  <si>
    <t>Teak V 48x96</t>
  </si>
  <si>
    <t>Almond P 36x120</t>
  </si>
  <si>
    <t>Danish Walnut</t>
  </si>
  <si>
    <t>Mercury 60x120</t>
  </si>
  <si>
    <t>Almond Tessera 48x96</t>
  </si>
  <si>
    <t>Fine Oak</t>
  </si>
  <si>
    <t>Primary Red 48x120</t>
  </si>
  <si>
    <t>Carnation Gloss 48x120</t>
  </si>
  <si>
    <t>Almond 60x144</t>
  </si>
  <si>
    <t>Fawn PB V  48x96</t>
  </si>
  <si>
    <t>Almond D PF 60x120</t>
  </si>
  <si>
    <t>Butcher Block LG 36x96</t>
  </si>
  <si>
    <t>Slate 48x96</t>
  </si>
  <si>
    <t>Flaxseed PF 30x144</t>
  </si>
  <si>
    <t>White Nugget 48x96</t>
  </si>
  <si>
    <t>Royal Blue 36x96</t>
  </si>
  <si>
    <t>Squash 48x96</t>
  </si>
  <si>
    <t>Prima Walnut 48x96</t>
  </si>
  <si>
    <t>Leather PF 60x144</t>
  </si>
  <si>
    <t>Tapioca 48x144</t>
  </si>
  <si>
    <t>Nubian Brown PF 48x96</t>
  </si>
  <si>
    <t>Mahogany 48x96</t>
  </si>
  <si>
    <t>Fudge 48x96</t>
  </si>
  <si>
    <t>Lilac 48x96</t>
  </si>
  <si>
    <t>Raspberry PF 30x96</t>
  </si>
  <si>
    <t>Wormy Chestnut V 48x120</t>
  </si>
  <si>
    <t>Cloud Marble 36x96</t>
  </si>
  <si>
    <t>Pigeon Blue PF 48x96</t>
  </si>
  <si>
    <t>Alabaster Glazetone PF 60x144</t>
  </si>
  <si>
    <t>Select Walnut 36x96</t>
  </si>
  <si>
    <t>Twill V 48x96</t>
  </si>
  <si>
    <t>Decora PF 48x96</t>
  </si>
  <si>
    <t>Amberwood PF 48x96</t>
  </si>
  <si>
    <t>Butcher Block 60x96</t>
  </si>
  <si>
    <t>Caramel PF 48x96</t>
  </si>
  <si>
    <t>Coral 60x144</t>
  </si>
  <si>
    <t>Black Walnut 48x120</t>
  </si>
  <si>
    <t>Indigo Blue PF 48x120</t>
  </si>
  <si>
    <t>Honey 60x144</t>
  </si>
  <si>
    <t>Ash 60x144</t>
  </si>
  <si>
    <t>Beige 60x120</t>
  </si>
  <si>
    <t>Copper 48x144</t>
  </si>
  <si>
    <t>Palomino Melcor 48x120</t>
  </si>
  <si>
    <t>Vanilla PF 60x120</t>
  </si>
  <si>
    <t>Powder Pink 36x96</t>
  </si>
  <si>
    <t>Jade 60x120</t>
  </si>
  <si>
    <t>Greystone 60x120</t>
  </si>
  <si>
    <t>Grape 48x144</t>
  </si>
  <si>
    <t>Canyon 60x96</t>
  </si>
  <si>
    <t>Beige Pavia 48x120</t>
  </si>
  <si>
    <t>Sparta Marble 36x144</t>
  </si>
  <si>
    <t>Moonstone 36x96</t>
  </si>
  <si>
    <t>Black Granite PF 60x144</t>
  </si>
  <si>
    <t>Taupe 36x96</t>
  </si>
  <si>
    <t>Graph</t>
  </si>
  <si>
    <t>Point 1-y</t>
  </si>
  <si>
    <t>Point 2-y</t>
  </si>
  <si>
    <t>Point 3-y</t>
  </si>
  <si>
    <t>Point 1-x</t>
  </si>
  <si>
    <t>Point 2-x</t>
  </si>
  <si>
    <t>Point 3-x</t>
  </si>
  <si>
    <t>Demand average per week (Sheets)</t>
  </si>
  <si>
    <t>Demand Stdev per week (Sheets)</t>
  </si>
  <si>
    <t>Moderate</t>
  </si>
  <si>
    <t>none</t>
  </si>
  <si>
    <t>Annual Purchasing Cost</t>
  </si>
  <si>
    <t>Model Type</t>
  </si>
  <si>
    <t>Reorder graph</t>
  </si>
  <si>
    <t>Q</t>
  </si>
  <si>
    <t>R</t>
  </si>
  <si>
    <t>t</t>
  </si>
  <si>
    <t>SS</t>
  </si>
  <si>
    <t>OC</t>
  </si>
  <si>
    <t>HC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</si>
</sst>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6.7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0" xfId="0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575"/>
          <c:w val="0.964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v>Inventory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Calculator!$V$31:$V$33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18.170270503179918</c:v>
                </c:pt>
              </c:numCache>
            </c:numRef>
          </c:xVal>
          <c:yVal>
            <c:numRef>
              <c:f>Calculator!$V$34:$V$36</c:f>
              <c:numCache>
                <c:ptCount val="3"/>
                <c:pt idx="0">
                  <c:v>15</c:v>
                </c:pt>
                <c:pt idx="1">
                  <c:v>47.70648690572385</c:v>
                </c:pt>
                <c:pt idx="2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Reorderpoint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Calculator!$V$39:$V$40</c:f>
              <c:numCache>
                <c:ptCount val="2"/>
                <c:pt idx="0">
                  <c:v>0</c:v>
                </c:pt>
                <c:pt idx="1">
                  <c:v>18.170270503179918</c:v>
                </c:pt>
              </c:numCache>
            </c:numRef>
          </c:xVal>
          <c:yVal>
            <c:numRef>
              <c:f>Calculator!$V$41:$V$42</c:f>
              <c:numCache>
                <c:ptCount val="2"/>
                <c:pt idx="0">
                  <c:v>16.8</c:v>
                </c:pt>
                <c:pt idx="1">
                  <c:v>16.8</c:v>
                </c:pt>
              </c:numCache>
            </c:numRef>
          </c:yVal>
          <c:smooth val="0"/>
        </c:ser>
        <c:axId val="25484132"/>
        <c:axId val="28030597"/>
      </c:scatterChart>
      <c:val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0597"/>
        <c:crosses val="autoZero"/>
        <c:crossBetween val="midCat"/>
        <c:dispUnits/>
      </c:valAx>
      <c:valAx>
        <c:axId val="28030597"/>
        <c:scaling>
          <c:orientation val="minMax"/>
        </c:scaling>
        <c:axPos val="l"/>
        <c:delete val="1"/>
        <c:majorTickMark val="out"/>
        <c:minorTickMark val="none"/>
        <c:tickLblPos val="nextTo"/>
        <c:crossAx val="25484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9</xdr:col>
      <xdr:colOff>38100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6200" y="38100"/>
        <a:ext cx="5448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T57"/>
  <sheetViews>
    <sheetView tabSelected="1" zoomScale="150" zoomScaleNormal="150" workbookViewId="0" topLeftCell="A1">
      <pane xSplit="1" topLeftCell="S1" activePane="topRight" state="frozen"/>
      <selection pane="topLeft" activeCell="A1" sqref="A1"/>
      <selection pane="topRight" activeCell="S13" sqref="S13"/>
    </sheetView>
  </sheetViews>
  <sheetFormatPr defaultColWidth="9.140625" defaultRowHeight="12.75" customHeight="1"/>
  <cols>
    <col min="1" max="1" width="31.8515625" style="8" customWidth="1"/>
    <col min="2" max="2" width="9.57421875" style="8" bestFit="1" customWidth="1"/>
    <col min="3" max="25" width="9.140625" style="8" customWidth="1"/>
    <col min="26" max="26" width="9.8515625" style="8" customWidth="1"/>
    <col min="27" max="36" width="9.140625" style="8" customWidth="1"/>
    <col min="37" max="37" width="10.421875" style="8" customWidth="1"/>
    <col min="38" max="51" width="9.140625" style="8" customWidth="1"/>
    <col min="52" max="52" width="10.140625" style="8" customWidth="1"/>
    <col min="53" max="53" width="9.140625" style="8" customWidth="1"/>
    <col min="54" max="56" width="9.140625" style="1" customWidth="1"/>
    <col min="57" max="57" width="10.28125" style="1" customWidth="1"/>
    <col min="58" max="58" width="9.140625" style="1" customWidth="1"/>
    <col min="59" max="71" width="9.140625" style="8" customWidth="1"/>
    <col min="72" max="72" width="9.140625" style="15" customWidth="1"/>
    <col min="73" max="16384" width="9.140625" style="8" customWidth="1"/>
  </cols>
  <sheetData>
    <row r="1" spans="1:72" s="3" customFormat="1" ht="12.75" customHeight="1">
      <c r="A1" s="3" t="s">
        <v>10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79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  <c r="AD1" s="2" t="s">
        <v>52</v>
      </c>
      <c r="AE1" s="2" t="s">
        <v>53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  <c r="AK1" s="2" t="s">
        <v>59</v>
      </c>
      <c r="AL1" s="2" t="s">
        <v>60</v>
      </c>
      <c r="AM1" s="2" t="s">
        <v>61</v>
      </c>
      <c r="AN1" s="2" t="s">
        <v>62</v>
      </c>
      <c r="AO1" s="2" t="s">
        <v>63</v>
      </c>
      <c r="AP1" s="2" t="s">
        <v>80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  <c r="BF1" s="2"/>
      <c r="BM1" s="3" t="s">
        <v>10</v>
      </c>
      <c r="BT1" s="13"/>
    </row>
    <row r="2" spans="1:72" ht="12.75" customHeight="1">
      <c r="A2" s="8" t="s">
        <v>88</v>
      </c>
      <c r="B2" s="5">
        <v>66</v>
      </c>
      <c r="C2" s="5">
        <v>35</v>
      </c>
      <c r="D2" s="5">
        <v>17</v>
      </c>
      <c r="E2" s="5">
        <v>11</v>
      </c>
      <c r="F2" s="5">
        <v>9</v>
      </c>
      <c r="G2" s="5">
        <v>8</v>
      </c>
      <c r="H2" s="5">
        <v>6</v>
      </c>
      <c r="I2" s="5">
        <v>5.4</v>
      </c>
      <c r="J2" s="5">
        <v>4.6</v>
      </c>
      <c r="K2" s="5">
        <v>4.2</v>
      </c>
      <c r="L2" s="5">
        <v>3.7</v>
      </c>
      <c r="M2" s="5">
        <v>3.4</v>
      </c>
      <c r="N2" s="5">
        <v>3.1</v>
      </c>
      <c r="O2" s="5">
        <v>2.8</v>
      </c>
      <c r="P2" s="5">
        <v>2.6</v>
      </c>
      <c r="Q2" s="5">
        <v>2.5</v>
      </c>
      <c r="R2" s="5">
        <v>2.3</v>
      </c>
      <c r="S2" s="5">
        <v>2</v>
      </c>
      <c r="T2" s="5">
        <v>1.9</v>
      </c>
      <c r="U2" s="5">
        <v>1.8</v>
      </c>
      <c r="V2" s="5">
        <v>1.8</v>
      </c>
      <c r="W2" s="5">
        <v>1.6</v>
      </c>
      <c r="X2" s="5">
        <v>1.5</v>
      </c>
      <c r="Y2" s="5">
        <v>1.5</v>
      </c>
      <c r="Z2" s="5">
        <v>1.4</v>
      </c>
      <c r="AA2" s="5">
        <v>1.3</v>
      </c>
      <c r="AB2" s="5">
        <v>1.3</v>
      </c>
      <c r="AC2" s="5">
        <v>1.2</v>
      </c>
      <c r="AD2" s="5">
        <v>1.2</v>
      </c>
      <c r="AE2" s="5">
        <v>1.1</v>
      </c>
      <c r="AF2" s="5">
        <v>1</v>
      </c>
      <c r="AG2" s="5">
        <v>1</v>
      </c>
      <c r="AH2" s="5">
        <v>1</v>
      </c>
      <c r="AI2" s="5">
        <v>0.9</v>
      </c>
      <c r="AJ2" s="5">
        <v>0.9</v>
      </c>
      <c r="AK2" s="5">
        <v>0.9</v>
      </c>
      <c r="AL2" s="5">
        <v>0.8</v>
      </c>
      <c r="AM2" s="5">
        <v>0.8</v>
      </c>
      <c r="AN2" s="5">
        <v>0.8</v>
      </c>
      <c r="AO2" s="5">
        <v>0.8</v>
      </c>
      <c r="AP2" s="5">
        <v>0.8</v>
      </c>
      <c r="AQ2" s="5">
        <v>0.7</v>
      </c>
      <c r="AR2" s="5">
        <v>0.7</v>
      </c>
      <c r="AS2" s="5">
        <v>0.7</v>
      </c>
      <c r="AT2" s="5">
        <v>0.6</v>
      </c>
      <c r="AU2" s="5">
        <v>0.5</v>
      </c>
      <c r="AV2" s="5">
        <v>0.5</v>
      </c>
      <c r="AW2" s="5">
        <v>0.5</v>
      </c>
      <c r="AX2" s="5">
        <v>0.4</v>
      </c>
      <c r="AY2" s="5">
        <v>0.4</v>
      </c>
      <c r="AZ2" s="5">
        <v>0.3</v>
      </c>
      <c r="BA2" s="5">
        <v>0.2</v>
      </c>
      <c r="BB2" s="5">
        <v>0.2</v>
      </c>
      <c r="BC2" s="5">
        <v>0.2</v>
      </c>
      <c r="BD2" s="5">
        <v>0.1</v>
      </c>
      <c r="BE2" s="5">
        <v>0.1</v>
      </c>
      <c r="BM2" s="2" t="s">
        <v>25</v>
      </c>
      <c r="BT2" s="14"/>
    </row>
    <row r="3" spans="1:72" ht="12.75" customHeight="1">
      <c r="A3" s="8" t="s">
        <v>89</v>
      </c>
      <c r="B3" s="6">
        <v>28</v>
      </c>
      <c r="C3" s="5">
        <v>22</v>
      </c>
      <c r="D3" s="5">
        <v>14</v>
      </c>
      <c r="E3" s="5">
        <v>8</v>
      </c>
      <c r="F3" s="5">
        <v>8</v>
      </c>
      <c r="G3" s="5">
        <v>7</v>
      </c>
      <c r="H3" s="5">
        <v>8</v>
      </c>
      <c r="I3" s="5">
        <v>7</v>
      </c>
      <c r="J3" s="5">
        <v>3</v>
      </c>
      <c r="K3" s="6">
        <v>7</v>
      </c>
      <c r="L3" s="5">
        <v>6</v>
      </c>
      <c r="M3" s="5">
        <v>5</v>
      </c>
      <c r="N3" s="5">
        <v>4</v>
      </c>
      <c r="O3" s="5">
        <v>6</v>
      </c>
      <c r="P3" s="5">
        <v>5</v>
      </c>
      <c r="Q3" s="5">
        <v>5</v>
      </c>
      <c r="R3" s="5">
        <v>6</v>
      </c>
      <c r="S3" s="5">
        <v>5</v>
      </c>
      <c r="T3" s="6">
        <v>5</v>
      </c>
      <c r="U3" s="5">
        <v>5</v>
      </c>
      <c r="V3" s="5">
        <v>5</v>
      </c>
      <c r="W3" s="5">
        <v>4</v>
      </c>
      <c r="X3" s="5">
        <v>4</v>
      </c>
      <c r="Y3" s="5">
        <v>5</v>
      </c>
      <c r="Z3" s="5">
        <v>4</v>
      </c>
      <c r="AA3" s="5">
        <v>4</v>
      </c>
      <c r="AB3" s="5">
        <v>3</v>
      </c>
      <c r="AC3" s="5">
        <v>5</v>
      </c>
      <c r="AD3" s="5">
        <v>3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4</v>
      </c>
      <c r="AM3" s="5">
        <v>3</v>
      </c>
      <c r="AN3" s="5">
        <v>3</v>
      </c>
      <c r="AO3" s="5">
        <v>3</v>
      </c>
      <c r="AP3" s="5">
        <v>3</v>
      </c>
      <c r="AQ3" s="5">
        <v>3</v>
      </c>
      <c r="AR3" s="5">
        <v>3</v>
      </c>
      <c r="AS3" s="5">
        <v>3</v>
      </c>
      <c r="AT3" s="5">
        <v>3</v>
      </c>
      <c r="AU3" s="5">
        <v>2</v>
      </c>
      <c r="AV3" s="5">
        <v>2</v>
      </c>
      <c r="AW3" s="5">
        <v>2</v>
      </c>
      <c r="AX3" s="5">
        <v>2</v>
      </c>
      <c r="AY3" s="5">
        <v>1</v>
      </c>
      <c r="AZ3" s="5">
        <v>1</v>
      </c>
      <c r="BA3" s="5">
        <v>1</v>
      </c>
      <c r="BB3" s="5">
        <v>1</v>
      </c>
      <c r="BC3" s="5">
        <v>1</v>
      </c>
      <c r="BD3" s="5">
        <v>1</v>
      </c>
      <c r="BE3" s="5">
        <v>1</v>
      </c>
      <c r="BM3" s="2" t="s">
        <v>26</v>
      </c>
      <c r="BT3" s="14"/>
    </row>
    <row r="4" spans="1:72" ht="12.75" customHeight="1">
      <c r="A4" s="8" t="s">
        <v>13</v>
      </c>
      <c r="B4" s="6" t="s">
        <v>14</v>
      </c>
      <c r="C4" s="5" t="s">
        <v>14</v>
      </c>
      <c r="D4" s="5" t="s">
        <v>14</v>
      </c>
      <c r="E4" s="5" t="s">
        <v>18</v>
      </c>
      <c r="F4" s="5" t="s">
        <v>18</v>
      </c>
      <c r="G4" s="5" t="s">
        <v>18</v>
      </c>
      <c r="H4" s="5" t="s">
        <v>90</v>
      </c>
      <c r="I4" s="5" t="s">
        <v>90</v>
      </c>
      <c r="J4" s="5" t="s">
        <v>90</v>
      </c>
      <c r="K4" s="6" t="s">
        <v>14</v>
      </c>
      <c r="L4" s="5" t="s">
        <v>14</v>
      </c>
      <c r="M4" s="5" t="s">
        <v>14</v>
      </c>
      <c r="N4" s="5" t="s">
        <v>18</v>
      </c>
      <c r="O4" s="5" t="s">
        <v>18</v>
      </c>
      <c r="P4" s="5" t="s">
        <v>18</v>
      </c>
      <c r="Q4" s="5" t="s">
        <v>90</v>
      </c>
      <c r="R4" s="5" t="s">
        <v>90</v>
      </c>
      <c r="S4" s="5" t="s">
        <v>90</v>
      </c>
      <c r="T4" s="6" t="s">
        <v>14</v>
      </c>
      <c r="U4" s="5" t="s">
        <v>14</v>
      </c>
      <c r="V4" s="5" t="s">
        <v>14</v>
      </c>
      <c r="W4" s="5" t="s">
        <v>18</v>
      </c>
      <c r="X4" s="5" t="s">
        <v>18</v>
      </c>
      <c r="Y4" s="5" t="s">
        <v>18</v>
      </c>
      <c r="Z4" s="5" t="s">
        <v>90</v>
      </c>
      <c r="AA4" s="5" t="s">
        <v>90</v>
      </c>
      <c r="AB4" s="5" t="s">
        <v>90</v>
      </c>
      <c r="AC4" s="5" t="s">
        <v>90</v>
      </c>
      <c r="AD4" s="5" t="s">
        <v>90</v>
      </c>
      <c r="AE4" s="5" t="s">
        <v>90</v>
      </c>
      <c r="AF4" s="5" t="s">
        <v>90</v>
      </c>
      <c r="AG4" s="5" t="s">
        <v>90</v>
      </c>
      <c r="AH4" s="5" t="s">
        <v>90</v>
      </c>
      <c r="AI4" s="5" t="s">
        <v>91</v>
      </c>
      <c r="AJ4" s="5" t="s">
        <v>91</v>
      </c>
      <c r="AK4" s="5" t="s">
        <v>91</v>
      </c>
      <c r="AL4" s="5" t="s">
        <v>91</v>
      </c>
      <c r="AM4" s="5" t="s">
        <v>91</v>
      </c>
      <c r="AN4" s="5" t="s">
        <v>91</v>
      </c>
      <c r="AO4" s="5" t="s">
        <v>91</v>
      </c>
      <c r="AP4" s="5" t="s">
        <v>91</v>
      </c>
      <c r="AQ4" s="5" t="s">
        <v>91</v>
      </c>
      <c r="AR4" s="5" t="s">
        <v>91</v>
      </c>
      <c r="AS4" s="5" t="s">
        <v>91</v>
      </c>
      <c r="AT4" s="5" t="s">
        <v>91</v>
      </c>
      <c r="AU4" s="5" t="s">
        <v>91</v>
      </c>
      <c r="AV4" s="5" t="s">
        <v>91</v>
      </c>
      <c r="AW4" s="5" t="s">
        <v>91</v>
      </c>
      <c r="AX4" s="5" t="s">
        <v>91</v>
      </c>
      <c r="AY4" s="5" t="s">
        <v>91</v>
      </c>
      <c r="AZ4" s="5" t="s">
        <v>91</v>
      </c>
      <c r="BA4" s="5" t="s">
        <v>91</v>
      </c>
      <c r="BB4" s="5" t="s">
        <v>91</v>
      </c>
      <c r="BC4" s="5" t="s">
        <v>91</v>
      </c>
      <c r="BD4" s="5" t="s">
        <v>91</v>
      </c>
      <c r="BE4" s="5" t="s">
        <v>91</v>
      </c>
      <c r="BM4" s="2" t="s">
        <v>27</v>
      </c>
      <c r="BT4" s="14"/>
    </row>
    <row r="5" spans="1:72" ht="12.75" customHeight="1">
      <c r="A5" s="8" t="s">
        <v>7</v>
      </c>
      <c r="B5" s="6">
        <v>6</v>
      </c>
      <c r="C5" s="5">
        <v>8</v>
      </c>
      <c r="D5" s="5">
        <v>7</v>
      </c>
      <c r="E5" s="5">
        <v>10</v>
      </c>
      <c r="F5" s="5">
        <v>9</v>
      </c>
      <c r="G5" s="5">
        <v>13</v>
      </c>
      <c r="H5" s="5">
        <v>15</v>
      </c>
      <c r="I5" s="5">
        <v>14</v>
      </c>
      <c r="J5" s="5">
        <v>17</v>
      </c>
      <c r="K5" s="6">
        <v>6</v>
      </c>
      <c r="L5" s="5">
        <v>8</v>
      </c>
      <c r="M5" s="5">
        <v>7</v>
      </c>
      <c r="N5" s="5">
        <v>10</v>
      </c>
      <c r="O5" s="5">
        <v>9</v>
      </c>
      <c r="P5" s="5">
        <v>13</v>
      </c>
      <c r="Q5" s="5">
        <v>15</v>
      </c>
      <c r="R5" s="5">
        <v>14</v>
      </c>
      <c r="S5" s="5">
        <v>17</v>
      </c>
      <c r="T5" s="6">
        <v>6</v>
      </c>
      <c r="U5" s="5">
        <v>8</v>
      </c>
      <c r="V5" s="5">
        <v>7</v>
      </c>
      <c r="W5" s="5">
        <v>9</v>
      </c>
      <c r="X5" s="5">
        <v>9</v>
      </c>
      <c r="Y5" s="5">
        <v>10</v>
      </c>
      <c r="Z5" s="5">
        <v>11</v>
      </c>
      <c r="AA5" s="5">
        <v>14</v>
      </c>
      <c r="AB5" s="5">
        <v>9</v>
      </c>
      <c r="AC5" s="5">
        <v>9</v>
      </c>
      <c r="AD5" s="5">
        <v>10</v>
      </c>
      <c r="AE5" s="5">
        <v>11</v>
      </c>
      <c r="AF5" s="5">
        <v>14</v>
      </c>
      <c r="AG5" s="6">
        <v>6</v>
      </c>
      <c r="AH5" s="5">
        <v>8</v>
      </c>
      <c r="AI5" s="5">
        <v>7</v>
      </c>
      <c r="AJ5" s="5">
        <v>10</v>
      </c>
      <c r="AK5" s="5">
        <v>9</v>
      </c>
      <c r="AL5" s="5">
        <v>13</v>
      </c>
      <c r="AM5" s="5">
        <v>15</v>
      </c>
      <c r="AN5" s="5">
        <v>14</v>
      </c>
      <c r="AO5" s="5">
        <v>17</v>
      </c>
      <c r="AP5" s="6">
        <v>6</v>
      </c>
      <c r="AQ5" s="5">
        <v>8</v>
      </c>
      <c r="AR5" s="5">
        <v>7</v>
      </c>
      <c r="AS5" s="5">
        <v>10</v>
      </c>
      <c r="AT5" s="5">
        <v>9</v>
      </c>
      <c r="AU5" s="5">
        <v>13</v>
      </c>
      <c r="AV5" s="5">
        <v>15</v>
      </c>
      <c r="AW5" s="5">
        <v>14</v>
      </c>
      <c r="AX5" s="5">
        <v>17</v>
      </c>
      <c r="AY5" s="6">
        <v>6</v>
      </c>
      <c r="AZ5" s="5">
        <v>8</v>
      </c>
      <c r="BA5" s="5">
        <v>15</v>
      </c>
      <c r="BB5" s="5">
        <v>14</v>
      </c>
      <c r="BC5" s="5">
        <v>17</v>
      </c>
      <c r="BD5" s="6">
        <v>6</v>
      </c>
      <c r="BE5" s="5">
        <v>8</v>
      </c>
      <c r="BM5" s="2" t="s">
        <v>28</v>
      </c>
      <c r="BT5" s="14"/>
    </row>
    <row r="6" spans="1:72" ht="12.75" customHeight="1">
      <c r="A6" s="8" t="s">
        <v>2</v>
      </c>
      <c r="B6" s="5">
        <v>5</v>
      </c>
      <c r="C6" s="5">
        <v>10</v>
      </c>
      <c r="D6" s="5">
        <v>8</v>
      </c>
      <c r="E6" s="5">
        <v>12</v>
      </c>
      <c r="F6" s="5">
        <v>15</v>
      </c>
      <c r="G6" s="5">
        <v>15</v>
      </c>
      <c r="H6" s="5">
        <v>15</v>
      </c>
      <c r="I6" s="5">
        <v>15</v>
      </c>
      <c r="J6" s="5">
        <v>17</v>
      </c>
      <c r="K6" s="5">
        <v>5</v>
      </c>
      <c r="L6" s="5">
        <v>10</v>
      </c>
      <c r="M6" s="5">
        <v>8</v>
      </c>
      <c r="N6" s="5">
        <v>12</v>
      </c>
      <c r="O6" s="5">
        <v>15</v>
      </c>
      <c r="P6" s="5">
        <v>15</v>
      </c>
      <c r="Q6" s="5">
        <v>15</v>
      </c>
      <c r="R6" s="5">
        <v>15</v>
      </c>
      <c r="S6" s="5">
        <v>17</v>
      </c>
      <c r="T6" s="5">
        <v>5</v>
      </c>
      <c r="U6" s="5">
        <v>7</v>
      </c>
      <c r="V6" s="5">
        <v>8</v>
      </c>
      <c r="W6" s="5">
        <v>7</v>
      </c>
      <c r="X6" s="5">
        <v>13</v>
      </c>
      <c r="Y6" s="5">
        <v>15</v>
      </c>
      <c r="Z6" s="5">
        <v>15</v>
      </c>
      <c r="AA6" s="5">
        <v>12</v>
      </c>
      <c r="AB6" s="5">
        <v>12</v>
      </c>
      <c r="AC6" s="5">
        <v>13</v>
      </c>
      <c r="AD6" s="5">
        <v>15</v>
      </c>
      <c r="AE6" s="5">
        <v>15</v>
      </c>
      <c r="AF6" s="5">
        <v>12</v>
      </c>
      <c r="AG6" s="5">
        <v>5</v>
      </c>
      <c r="AH6" s="5">
        <v>10</v>
      </c>
      <c r="AI6" s="5">
        <v>8</v>
      </c>
      <c r="AJ6" s="5">
        <v>12</v>
      </c>
      <c r="AK6" s="5">
        <v>15</v>
      </c>
      <c r="AL6" s="5">
        <v>15</v>
      </c>
      <c r="AM6" s="5">
        <v>15</v>
      </c>
      <c r="AN6" s="5">
        <v>15</v>
      </c>
      <c r="AO6" s="5">
        <v>17</v>
      </c>
      <c r="AP6" s="5">
        <v>5</v>
      </c>
      <c r="AQ6" s="5">
        <v>10</v>
      </c>
      <c r="AR6" s="5">
        <v>8</v>
      </c>
      <c r="AS6" s="5">
        <v>12</v>
      </c>
      <c r="AT6" s="5">
        <v>15</v>
      </c>
      <c r="AU6" s="5">
        <v>15</v>
      </c>
      <c r="AV6" s="5">
        <v>15</v>
      </c>
      <c r="AW6" s="5">
        <v>15</v>
      </c>
      <c r="AX6" s="5">
        <v>17</v>
      </c>
      <c r="AY6" s="5">
        <v>5</v>
      </c>
      <c r="AZ6" s="5">
        <v>7</v>
      </c>
      <c r="BA6" s="5">
        <v>15</v>
      </c>
      <c r="BB6" s="5">
        <v>15</v>
      </c>
      <c r="BC6" s="5">
        <v>17</v>
      </c>
      <c r="BD6" s="5">
        <v>5</v>
      </c>
      <c r="BE6" s="5">
        <v>10</v>
      </c>
      <c r="BM6" s="2" t="s">
        <v>29</v>
      </c>
      <c r="BT6" s="14"/>
    </row>
    <row r="7" spans="1:72" ht="12.75" customHeight="1">
      <c r="A7" s="8" t="s">
        <v>3</v>
      </c>
      <c r="B7" s="7">
        <v>0.1</v>
      </c>
      <c r="C7" s="7">
        <v>0.1</v>
      </c>
      <c r="D7" s="7">
        <v>0.1</v>
      </c>
      <c r="E7" s="7">
        <v>0.1</v>
      </c>
      <c r="F7" s="7">
        <v>0.1</v>
      </c>
      <c r="G7" s="7">
        <v>0.12</v>
      </c>
      <c r="H7" s="7">
        <v>0.12</v>
      </c>
      <c r="I7" s="7">
        <v>0.12</v>
      </c>
      <c r="J7" s="7">
        <v>0.12</v>
      </c>
      <c r="K7" s="7">
        <v>0.15</v>
      </c>
      <c r="L7" s="7">
        <v>0.15</v>
      </c>
      <c r="M7" s="7">
        <v>0.15</v>
      </c>
      <c r="N7" s="7">
        <v>0.18</v>
      </c>
      <c r="O7" s="7">
        <v>0.18</v>
      </c>
      <c r="P7" s="7">
        <v>0.18</v>
      </c>
      <c r="Q7" s="7">
        <v>0.18</v>
      </c>
      <c r="R7" s="7">
        <v>0.18</v>
      </c>
      <c r="S7" s="7">
        <v>0.18</v>
      </c>
      <c r="T7" s="7">
        <v>0.2</v>
      </c>
      <c r="U7" s="7">
        <v>0.2</v>
      </c>
      <c r="V7" s="7">
        <v>0.2</v>
      </c>
      <c r="W7" s="7">
        <v>0.2</v>
      </c>
      <c r="X7" s="7">
        <v>0.2</v>
      </c>
      <c r="Y7" s="7">
        <v>0.2</v>
      </c>
      <c r="Z7" s="7">
        <v>0.2</v>
      </c>
      <c r="AA7" s="7">
        <v>0.2</v>
      </c>
      <c r="AB7" s="7">
        <v>0.2</v>
      </c>
      <c r="AC7" s="7">
        <v>0.22</v>
      </c>
      <c r="AD7" s="7">
        <v>0.22</v>
      </c>
      <c r="AE7" s="7">
        <v>0.22</v>
      </c>
      <c r="AF7" s="7">
        <v>0.22</v>
      </c>
      <c r="AG7" s="7">
        <v>0.22</v>
      </c>
      <c r="AH7" s="7">
        <v>0.22</v>
      </c>
      <c r="AI7" s="7">
        <v>0.25</v>
      </c>
      <c r="AJ7" s="7">
        <v>0.25</v>
      </c>
      <c r="AK7" s="7">
        <v>0.25</v>
      </c>
      <c r="AL7" s="7">
        <v>0.25</v>
      </c>
      <c r="AM7" s="7">
        <v>0.25</v>
      </c>
      <c r="AN7" s="7">
        <v>0.25</v>
      </c>
      <c r="AO7" s="7">
        <v>0.25</v>
      </c>
      <c r="AP7" s="7">
        <v>0.25</v>
      </c>
      <c r="AQ7" s="7">
        <v>0.3</v>
      </c>
      <c r="AR7" s="7">
        <v>0.3</v>
      </c>
      <c r="AS7" s="7">
        <v>0.3</v>
      </c>
      <c r="AT7" s="7">
        <v>0.3</v>
      </c>
      <c r="AU7" s="7">
        <v>0.3</v>
      </c>
      <c r="AV7" s="7">
        <v>0.3</v>
      </c>
      <c r="AW7" s="7">
        <v>0.3</v>
      </c>
      <c r="AX7" s="7">
        <v>0.3</v>
      </c>
      <c r="AY7" s="7">
        <v>0.3</v>
      </c>
      <c r="AZ7" s="7">
        <v>0.3</v>
      </c>
      <c r="BA7" s="7">
        <v>0.3</v>
      </c>
      <c r="BB7" s="7">
        <v>0.3</v>
      </c>
      <c r="BC7" s="7">
        <v>0.3</v>
      </c>
      <c r="BD7" s="7">
        <v>0.3</v>
      </c>
      <c r="BE7" s="7">
        <v>0.3</v>
      </c>
      <c r="BM7" s="2" t="s">
        <v>30</v>
      </c>
      <c r="BT7" s="14"/>
    </row>
    <row r="8" spans="1:72" ht="12.75" customHeight="1">
      <c r="A8" s="8" t="s">
        <v>0</v>
      </c>
      <c r="B8" s="5">
        <v>1</v>
      </c>
      <c r="C8" s="5">
        <v>3</v>
      </c>
      <c r="D8" s="5">
        <v>2</v>
      </c>
      <c r="E8" s="5">
        <v>2</v>
      </c>
      <c r="F8" s="5">
        <v>3</v>
      </c>
      <c r="G8" s="5">
        <v>3</v>
      </c>
      <c r="H8" s="5">
        <v>4</v>
      </c>
      <c r="I8" s="5">
        <v>4</v>
      </c>
      <c r="J8" s="5">
        <v>3</v>
      </c>
      <c r="K8" s="5">
        <v>1</v>
      </c>
      <c r="L8" s="5">
        <v>3</v>
      </c>
      <c r="M8" s="5">
        <v>2</v>
      </c>
      <c r="N8" s="5">
        <v>2</v>
      </c>
      <c r="O8" s="5">
        <v>3</v>
      </c>
      <c r="P8" s="5">
        <v>3</v>
      </c>
      <c r="Q8" s="5">
        <v>4</v>
      </c>
      <c r="R8" s="5">
        <v>2</v>
      </c>
      <c r="S8" s="5">
        <v>3</v>
      </c>
      <c r="T8" s="5">
        <v>1</v>
      </c>
      <c r="U8" s="5">
        <v>3</v>
      </c>
      <c r="V8" s="5">
        <v>1</v>
      </c>
      <c r="W8" s="5">
        <v>2</v>
      </c>
      <c r="X8" s="5">
        <v>3</v>
      </c>
      <c r="Y8" s="5">
        <v>3</v>
      </c>
      <c r="Z8" s="5">
        <v>4</v>
      </c>
      <c r="AA8" s="5">
        <v>2</v>
      </c>
      <c r="AB8" s="5">
        <v>3</v>
      </c>
      <c r="AC8" s="5">
        <v>3</v>
      </c>
      <c r="AD8" s="5">
        <v>3</v>
      </c>
      <c r="AE8" s="5">
        <v>2</v>
      </c>
      <c r="AF8" s="5">
        <v>2</v>
      </c>
      <c r="AG8" s="5">
        <v>3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  <c r="AO8" s="5">
        <v>4</v>
      </c>
      <c r="AP8" s="5">
        <v>4</v>
      </c>
      <c r="AQ8" s="5">
        <v>4</v>
      </c>
      <c r="AR8" s="5">
        <v>4</v>
      </c>
      <c r="AS8" s="5">
        <v>4</v>
      </c>
      <c r="AT8" s="5">
        <v>4</v>
      </c>
      <c r="AU8" s="5">
        <v>4</v>
      </c>
      <c r="AV8" s="5">
        <v>5</v>
      </c>
      <c r="AW8" s="5">
        <v>5</v>
      </c>
      <c r="AX8" s="5">
        <v>5</v>
      </c>
      <c r="AY8" s="5">
        <v>5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M8" s="2" t="s">
        <v>31</v>
      </c>
      <c r="BT8" s="14"/>
    </row>
    <row r="9" spans="1:72" ht="12.75" customHeight="1">
      <c r="A9" s="8" t="s">
        <v>11</v>
      </c>
      <c r="B9" s="5" t="s">
        <v>12</v>
      </c>
      <c r="C9" s="5">
        <v>100</v>
      </c>
      <c r="D9" s="5" t="s">
        <v>12</v>
      </c>
      <c r="E9" s="5">
        <v>40</v>
      </c>
      <c r="F9" s="5">
        <v>20</v>
      </c>
      <c r="G9" s="5" t="s">
        <v>12</v>
      </c>
      <c r="H9" s="5">
        <v>9</v>
      </c>
      <c r="I9" s="5">
        <v>8</v>
      </c>
      <c r="J9" s="5">
        <v>10</v>
      </c>
      <c r="K9" s="5" t="s">
        <v>12</v>
      </c>
      <c r="L9" s="5">
        <v>7</v>
      </c>
      <c r="M9" s="5" t="s">
        <v>12</v>
      </c>
      <c r="N9" s="5">
        <v>40</v>
      </c>
      <c r="O9" s="5">
        <v>20</v>
      </c>
      <c r="P9" s="5" t="s">
        <v>12</v>
      </c>
      <c r="Q9" s="5">
        <v>9</v>
      </c>
      <c r="R9" s="5">
        <v>6</v>
      </c>
      <c r="S9" s="5">
        <v>4</v>
      </c>
      <c r="T9" s="5" t="s">
        <v>12</v>
      </c>
      <c r="U9" s="5">
        <v>3</v>
      </c>
      <c r="V9" s="5" t="s">
        <v>12</v>
      </c>
      <c r="W9" s="5">
        <v>4</v>
      </c>
      <c r="X9" s="5" t="s">
        <v>12</v>
      </c>
      <c r="Y9" s="5" t="s">
        <v>12</v>
      </c>
      <c r="Z9" s="5">
        <v>2</v>
      </c>
      <c r="AA9" s="5">
        <v>3</v>
      </c>
      <c r="AB9" s="5">
        <v>4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 t="s">
        <v>12</v>
      </c>
      <c r="AI9" s="5" t="s">
        <v>12</v>
      </c>
      <c r="AJ9" s="5" t="s">
        <v>12</v>
      </c>
      <c r="AK9" s="5" t="s">
        <v>12</v>
      </c>
      <c r="AL9" s="5" t="s">
        <v>12</v>
      </c>
      <c r="AM9" s="5" t="s">
        <v>12</v>
      </c>
      <c r="AN9" s="5" t="s">
        <v>12</v>
      </c>
      <c r="AO9" s="5" t="s">
        <v>12</v>
      </c>
      <c r="AP9" s="5" t="s">
        <v>12</v>
      </c>
      <c r="AQ9" s="5" t="s">
        <v>12</v>
      </c>
      <c r="AR9" s="5" t="s">
        <v>12</v>
      </c>
      <c r="AS9" s="5" t="s">
        <v>12</v>
      </c>
      <c r="AT9" s="5" t="s">
        <v>12</v>
      </c>
      <c r="AU9" s="5" t="s">
        <v>12</v>
      </c>
      <c r="AV9" s="5" t="s">
        <v>12</v>
      </c>
      <c r="AW9" s="5" t="s">
        <v>12</v>
      </c>
      <c r="AX9" s="5" t="s">
        <v>12</v>
      </c>
      <c r="AY9" s="5" t="s">
        <v>12</v>
      </c>
      <c r="AZ9" s="5" t="s">
        <v>12</v>
      </c>
      <c r="BA9" s="5" t="s">
        <v>12</v>
      </c>
      <c r="BB9" s="5" t="s">
        <v>12</v>
      </c>
      <c r="BC9" s="5" t="s">
        <v>12</v>
      </c>
      <c r="BD9" s="5" t="s">
        <v>12</v>
      </c>
      <c r="BE9" s="5" t="s">
        <v>12</v>
      </c>
      <c r="BM9" s="2" t="s">
        <v>32</v>
      </c>
      <c r="BT9" s="14"/>
    </row>
    <row r="10" spans="1:72" s="11" customFormat="1" ht="12.75" customHeight="1">
      <c r="A10" s="11" t="s">
        <v>8</v>
      </c>
      <c r="B10" s="9">
        <f>IF(B9="large",SQRT((2*B2*52*B6)/(B7*B5)),SQRT((2*B2*52*B6)/((B7*B5)*((B9-B2)/B9))))</f>
        <v>239.16521486202794</v>
      </c>
      <c r="C10" s="9">
        <f aca="true" t="shared" si="0" ref="C10:BE10">IF(C9="large",SQRT((2*C2*52*C6)/(C7*C5)),SQRT((2*C2*52*C6)/((C7*C5)*((C9-C2)/C9))))</f>
        <v>264.5751311064591</v>
      </c>
      <c r="D10" s="9">
        <f t="shared" si="0"/>
        <v>142.1468054010159</v>
      </c>
      <c r="E10" s="9">
        <f t="shared" si="0"/>
        <v>137.60513222185102</v>
      </c>
      <c r="F10" s="9">
        <f t="shared" si="0"/>
        <v>168.4150716641369</v>
      </c>
      <c r="G10" s="9">
        <f t="shared" si="0"/>
        <v>89.44271909999159</v>
      </c>
      <c r="H10" s="9">
        <f t="shared" si="0"/>
        <v>124.89995996796797</v>
      </c>
      <c r="I10" s="9">
        <f t="shared" si="0"/>
        <v>124.21180068162377</v>
      </c>
      <c r="J10" s="9">
        <f t="shared" si="0"/>
        <v>85.92273301858312</v>
      </c>
      <c r="K10" s="9">
        <f t="shared" si="0"/>
        <v>49.26120853842978</v>
      </c>
      <c r="L10" s="9">
        <f t="shared" si="0"/>
        <v>82.47436087670036</v>
      </c>
      <c r="M10" s="9">
        <f t="shared" si="0"/>
        <v>51.90467453028906</v>
      </c>
      <c r="N10" s="9">
        <f t="shared" si="0"/>
        <v>48.269044245143874</v>
      </c>
      <c r="O10" s="9">
        <f t="shared" si="0"/>
        <v>55.993108964472775</v>
      </c>
      <c r="P10" s="9">
        <f t="shared" si="0"/>
        <v>41.63331998932266</v>
      </c>
      <c r="Q10" s="9">
        <f t="shared" si="0"/>
        <v>44.721359549995796</v>
      </c>
      <c r="R10" s="9">
        <f t="shared" si="0"/>
        <v>48.05080965894653</v>
      </c>
      <c r="S10" s="9">
        <f t="shared" si="0"/>
        <v>48.07401700618652</v>
      </c>
      <c r="T10" s="9">
        <f t="shared" si="0"/>
        <v>28.69378562220979</v>
      </c>
      <c r="U10" s="9">
        <f t="shared" si="0"/>
        <v>45.249309386995066</v>
      </c>
      <c r="V10" s="9">
        <f t="shared" si="0"/>
        <v>32.70648690572385</v>
      </c>
      <c r="W10" s="9">
        <f t="shared" si="0"/>
        <v>32.840805692286516</v>
      </c>
      <c r="X10" s="9">
        <f t="shared" si="0"/>
        <v>33.56585566713095</v>
      </c>
      <c r="Y10" s="9">
        <f t="shared" si="0"/>
        <v>34.20526275297414</v>
      </c>
      <c r="Z10" s="9">
        <f t="shared" si="0"/>
        <v>57.52469825293227</v>
      </c>
      <c r="AA10" s="9">
        <f t="shared" si="0"/>
        <v>31.976882405940724</v>
      </c>
      <c r="AB10" s="9">
        <f t="shared" si="0"/>
        <v>36.541875184167935</v>
      </c>
      <c r="AC10" s="9">
        <f t="shared" si="0"/>
        <v>45.26019054848143</v>
      </c>
      <c r="AD10" s="9">
        <f t="shared" si="0"/>
        <v>46.122366887148445</v>
      </c>
      <c r="AE10" s="9">
        <f t="shared" si="0"/>
        <v>39.695813075909854</v>
      </c>
      <c r="AF10" s="9">
        <f t="shared" si="0"/>
        <v>28.467342875470663</v>
      </c>
      <c r="AG10" s="9">
        <f t="shared" si="0"/>
        <v>28.06917861068948</v>
      </c>
      <c r="AH10" s="9">
        <f t="shared" si="0"/>
        <v>24.308621740219888</v>
      </c>
      <c r="AI10" s="9">
        <f t="shared" si="0"/>
        <v>20.685398576912032</v>
      </c>
      <c r="AJ10" s="9">
        <f t="shared" si="0"/>
        <v>21.196226079186832</v>
      </c>
      <c r="AK10" s="9">
        <f t="shared" si="0"/>
        <v>24.979991993593597</v>
      </c>
      <c r="AL10" s="9">
        <f t="shared" si="0"/>
        <v>19.595917942265423</v>
      </c>
      <c r="AM10" s="9">
        <f t="shared" si="0"/>
        <v>18.24280680158621</v>
      </c>
      <c r="AN10" s="9">
        <f t="shared" si="0"/>
        <v>18.883099019266634</v>
      </c>
      <c r="AO10" s="9">
        <f t="shared" si="0"/>
        <v>18.24280680158621</v>
      </c>
      <c r="AP10" s="9">
        <f t="shared" si="0"/>
        <v>16.65332799572906</v>
      </c>
      <c r="AQ10" s="9">
        <f t="shared" si="0"/>
        <v>17.416467303484175</v>
      </c>
      <c r="AR10" s="9">
        <f t="shared" si="0"/>
        <v>16.65332799572906</v>
      </c>
      <c r="AS10" s="9">
        <f t="shared" si="0"/>
        <v>17.064583206161235</v>
      </c>
      <c r="AT10" s="9">
        <f t="shared" si="0"/>
        <v>18.618986725025255</v>
      </c>
      <c r="AU10" s="9">
        <f t="shared" si="0"/>
        <v>14.142135623730951</v>
      </c>
      <c r="AV10" s="9">
        <f t="shared" si="0"/>
        <v>13.165611772087667</v>
      </c>
      <c r="AW10" s="9">
        <f t="shared" si="0"/>
        <v>13.627702877384937</v>
      </c>
      <c r="AX10" s="9">
        <f t="shared" si="0"/>
        <v>11.775681155103797</v>
      </c>
      <c r="AY10" s="9">
        <f t="shared" si="0"/>
        <v>10.7496769977314</v>
      </c>
      <c r="AZ10" s="9">
        <f t="shared" si="0"/>
        <v>9.539392014169456</v>
      </c>
      <c r="BA10" s="9">
        <f t="shared" si="0"/>
        <v>8.32666399786453</v>
      </c>
      <c r="BB10" s="9">
        <f t="shared" si="0"/>
        <v>8.618916073713345</v>
      </c>
      <c r="BC10" s="9">
        <f t="shared" si="0"/>
        <v>8.326663997864532</v>
      </c>
      <c r="BD10" s="9">
        <f t="shared" si="0"/>
        <v>5.3748384988657</v>
      </c>
      <c r="BE10" s="9">
        <f t="shared" si="0"/>
        <v>6.582805886043833</v>
      </c>
      <c r="BF10" s="10"/>
      <c r="BM10" s="2" t="s">
        <v>33</v>
      </c>
      <c r="BT10" s="14"/>
    </row>
    <row r="11" spans="1:72" ht="12.75" customHeight="1">
      <c r="A11" s="8" t="s">
        <v>16</v>
      </c>
      <c r="B11" s="4">
        <f>B10/B2</f>
        <v>3.623715376697393</v>
      </c>
      <c r="C11" s="4">
        <f aca="true" t="shared" si="1" ref="C11:BE11">C10/C2</f>
        <v>7.559289460184545</v>
      </c>
      <c r="D11" s="4">
        <f t="shared" si="1"/>
        <v>8.361576788295054</v>
      </c>
      <c r="E11" s="4">
        <f t="shared" si="1"/>
        <v>12.509557474713729</v>
      </c>
      <c r="F11" s="4">
        <f t="shared" si="1"/>
        <v>18.712785740459655</v>
      </c>
      <c r="G11" s="4">
        <f t="shared" si="1"/>
        <v>11.180339887498949</v>
      </c>
      <c r="H11" s="4">
        <f t="shared" si="1"/>
        <v>20.81665999466133</v>
      </c>
      <c r="I11" s="4">
        <f t="shared" si="1"/>
        <v>23.002185311411807</v>
      </c>
      <c r="J11" s="4">
        <f t="shared" si="1"/>
        <v>18.67885500403981</v>
      </c>
      <c r="K11" s="4">
        <f t="shared" si="1"/>
        <v>11.728859175816613</v>
      </c>
      <c r="L11" s="4">
        <f t="shared" si="1"/>
        <v>22.29036780451361</v>
      </c>
      <c r="M11" s="4">
        <f t="shared" si="1"/>
        <v>15.266080744202664</v>
      </c>
      <c r="N11" s="4">
        <f t="shared" si="1"/>
        <v>15.570659433917378</v>
      </c>
      <c r="O11" s="4">
        <f t="shared" si="1"/>
        <v>19.997538915883133</v>
      </c>
      <c r="P11" s="4">
        <f t="shared" si="1"/>
        <v>16.012815380508712</v>
      </c>
      <c r="Q11" s="4">
        <f t="shared" si="1"/>
        <v>17.88854381999832</v>
      </c>
      <c r="R11" s="4">
        <f t="shared" si="1"/>
        <v>20.891656373455014</v>
      </c>
      <c r="S11" s="4">
        <f t="shared" si="1"/>
        <v>24.03700850309326</v>
      </c>
      <c r="T11" s="4">
        <f t="shared" si="1"/>
        <v>15.101992432741996</v>
      </c>
      <c r="U11" s="4">
        <f t="shared" si="1"/>
        <v>25.13850521499726</v>
      </c>
      <c r="V11" s="4">
        <f t="shared" si="1"/>
        <v>18.170270503179918</v>
      </c>
      <c r="W11" s="4">
        <f t="shared" si="1"/>
        <v>20.52550355767907</v>
      </c>
      <c r="X11" s="4">
        <f t="shared" si="1"/>
        <v>22.37723711142063</v>
      </c>
      <c r="Y11" s="4">
        <f t="shared" si="1"/>
        <v>22.803508501982762</v>
      </c>
      <c r="Z11" s="4">
        <f t="shared" si="1"/>
        <v>41.08907018066591</v>
      </c>
      <c r="AA11" s="4">
        <f t="shared" si="1"/>
        <v>24.597601850723635</v>
      </c>
      <c r="AB11" s="4">
        <f t="shared" si="1"/>
        <v>28.109134757052257</v>
      </c>
      <c r="AC11" s="4">
        <f t="shared" si="1"/>
        <v>37.71682545706786</v>
      </c>
      <c r="AD11" s="4">
        <f t="shared" si="1"/>
        <v>38.43530573929037</v>
      </c>
      <c r="AE11" s="4">
        <f t="shared" si="1"/>
        <v>36.087102796281684</v>
      </c>
      <c r="AF11" s="4">
        <f t="shared" si="1"/>
        <v>28.467342875470663</v>
      </c>
      <c r="AG11" s="4">
        <f t="shared" si="1"/>
        <v>28.06917861068948</v>
      </c>
      <c r="AH11" s="4">
        <f t="shared" si="1"/>
        <v>24.308621740219888</v>
      </c>
      <c r="AI11" s="4">
        <f t="shared" si="1"/>
        <v>22.983776196568925</v>
      </c>
      <c r="AJ11" s="4">
        <f t="shared" si="1"/>
        <v>23.55136231020759</v>
      </c>
      <c r="AK11" s="4">
        <f t="shared" si="1"/>
        <v>27.75554665954844</v>
      </c>
      <c r="AL11" s="4">
        <f t="shared" si="1"/>
        <v>24.494897427831777</v>
      </c>
      <c r="AM11" s="4">
        <f t="shared" si="1"/>
        <v>22.80350850198276</v>
      </c>
      <c r="AN11" s="4">
        <f t="shared" si="1"/>
        <v>23.60387377408329</v>
      </c>
      <c r="AO11" s="4">
        <f t="shared" si="1"/>
        <v>22.80350850198276</v>
      </c>
      <c r="AP11" s="4">
        <f t="shared" si="1"/>
        <v>20.816659994661325</v>
      </c>
      <c r="AQ11" s="4">
        <f t="shared" si="1"/>
        <v>24.880667576405965</v>
      </c>
      <c r="AR11" s="4">
        <f t="shared" si="1"/>
        <v>23.79046856532723</v>
      </c>
      <c r="AS11" s="4">
        <f t="shared" si="1"/>
        <v>24.377976008801767</v>
      </c>
      <c r="AT11" s="4">
        <f t="shared" si="1"/>
        <v>31.03164454170876</v>
      </c>
      <c r="AU11" s="4">
        <f t="shared" si="1"/>
        <v>28.284271247461902</v>
      </c>
      <c r="AV11" s="4">
        <f t="shared" si="1"/>
        <v>26.331223544175334</v>
      </c>
      <c r="AW11" s="4">
        <f t="shared" si="1"/>
        <v>27.255405754769875</v>
      </c>
      <c r="AX11" s="4">
        <f t="shared" si="1"/>
        <v>29.439202887759492</v>
      </c>
      <c r="AY11" s="4">
        <f t="shared" si="1"/>
        <v>26.8741924943285</v>
      </c>
      <c r="AZ11" s="4">
        <f t="shared" si="1"/>
        <v>31.797973380564855</v>
      </c>
      <c r="BA11" s="4">
        <f t="shared" si="1"/>
        <v>41.63331998932265</v>
      </c>
      <c r="BB11" s="4">
        <f t="shared" si="1"/>
        <v>43.094580368566724</v>
      </c>
      <c r="BC11" s="4">
        <f t="shared" si="1"/>
        <v>41.63331998932266</v>
      </c>
      <c r="BD11" s="4">
        <f t="shared" si="1"/>
        <v>53.748384988657</v>
      </c>
      <c r="BE11" s="4">
        <f t="shared" si="1"/>
        <v>65.82805886043833</v>
      </c>
      <c r="BM11" s="2" t="s">
        <v>34</v>
      </c>
      <c r="BT11" s="14"/>
    </row>
    <row r="12" spans="1:72" ht="12.75" customHeight="1">
      <c r="A12" s="8" t="s">
        <v>19</v>
      </c>
      <c r="B12" s="4">
        <f>IF(B4="V. High",3,IF(B4="High",2,IF(B4="Moderate",1,0)))</f>
        <v>3</v>
      </c>
      <c r="C12" s="4">
        <f aca="true" t="shared" si="2" ref="C12:BE12">IF(C4="V. High",3,IF(C4="High",2,IF(C4="Moderate",1,0)))</f>
        <v>3</v>
      </c>
      <c r="D12" s="4">
        <f t="shared" si="2"/>
        <v>3</v>
      </c>
      <c r="E12" s="4">
        <f t="shared" si="2"/>
        <v>2</v>
      </c>
      <c r="F12" s="4">
        <f t="shared" si="2"/>
        <v>2</v>
      </c>
      <c r="G12" s="4">
        <f>IF(G4="V. High",3,IF(G4="High",2,IF(G4="Moderate",1,0)))</f>
        <v>2</v>
      </c>
      <c r="H12" s="4">
        <f t="shared" si="2"/>
        <v>1</v>
      </c>
      <c r="I12" s="4">
        <f t="shared" si="2"/>
        <v>1</v>
      </c>
      <c r="J12" s="4">
        <f t="shared" si="2"/>
        <v>1</v>
      </c>
      <c r="K12" s="4">
        <f t="shared" si="2"/>
        <v>3</v>
      </c>
      <c r="L12" s="4">
        <f t="shared" si="2"/>
        <v>3</v>
      </c>
      <c r="M12" s="4">
        <f t="shared" si="2"/>
        <v>3</v>
      </c>
      <c r="N12" s="4">
        <f t="shared" si="2"/>
        <v>2</v>
      </c>
      <c r="O12" s="4">
        <f t="shared" si="2"/>
        <v>2</v>
      </c>
      <c r="P12" s="4">
        <f t="shared" si="2"/>
        <v>2</v>
      </c>
      <c r="Q12" s="4">
        <f t="shared" si="2"/>
        <v>1</v>
      </c>
      <c r="R12" s="4">
        <f t="shared" si="2"/>
        <v>1</v>
      </c>
      <c r="S12" s="4">
        <f t="shared" si="2"/>
        <v>1</v>
      </c>
      <c r="T12" s="4">
        <f t="shared" si="2"/>
        <v>3</v>
      </c>
      <c r="U12" s="4">
        <f t="shared" si="2"/>
        <v>3</v>
      </c>
      <c r="V12" s="4">
        <f t="shared" si="2"/>
        <v>3</v>
      </c>
      <c r="W12" s="4">
        <f t="shared" si="2"/>
        <v>2</v>
      </c>
      <c r="X12" s="4">
        <f t="shared" si="2"/>
        <v>2</v>
      </c>
      <c r="Y12" s="4">
        <f t="shared" si="2"/>
        <v>2</v>
      </c>
      <c r="Z12" s="4">
        <f t="shared" si="2"/>
        <v>1</v>
      </c>
      <c r="AA12" s="4">
        <f t="shared" si="2"/>
        <v>1</v>
      </c>
      <c r="AB12" s="4">
        <f t="shared" si="2"/>
        <v>1</v>
      </c>
      <c r="AC12" s="4">
        <f t="shared" si="2"/>
        <v>1</v>
      </c>
      <c r="AD12" s="4">
        <f t="shared" si="2"/>
        <v>1</v>
      </c>
      <c r="AE12" s="4">
        <f t="shared" si="2"/>
        <v>1</v>
      </c>
      <c r="AF12" s="4">
        <f t="shared" si="2"/>
        <v>1</v>
      </c>
      <c r="AG12" s="4">
        <f t="shared" si="2"/>
        <v>1</v>
      </c>
      <c r="AH12" s="4">
        <f t="shared" si="2"/>
        <v>1</v>
      </c>
      <c r="AI12" s="4">
        <f t="shared" si="2"/>
        <v>0</v>
      </c>
      <c r="AJ12" s="4">
        <f t="shared" si="2"/>
        <v>0</v>
      </c>
      <c r="AK12" s="4">
        <f t="shared" si="2"/>
        <v>0</v>
      </c>
      <c r="AL12" s="4">
        <f t="shared" si="2"/>
        <v>0</v>
      </c>
      <c r="AM12" s="4">
        <f t="shared" si="2"/>
        <v>0</v>
      </c>
      <c r="AN12" s="4">
        <f t="shared" si="2"/>
        <v>0</v>
      </c>
      <c r="AO12" s="4">
        <f t="shared" si="2"/>
        <v>0</v>
      </c>
      <c r="AP12" s="4">
        <f t="shared" si="2"/>
        <v>0</v>
      </c>
      <c r="AQ12" s="4">
        <f t="shared" si="2"/>
        <v>0</v>
      </c>
      <c r="AR12" s="4">
        <f t="shared" si="2"/>
        <v>0</v>
      </c>
      <c r="AS12" s="4">
        <f t="shared" si="2"/>
        <v>0</v>
      </c>
      <c r="AT12" s="4">
        <f t="shared" si="2"/>
        <v>0</v>
      </c>
      <c r="AU12" s="4">
        <f t="shared" si="2"/>
        <v>0</v>
      </c>
      <c r="AV12" s="4">
        <f t="shared" si="2"/>
        <v>0</v>
      </c>
      <c r="AW12" s="4">
        <f t="shared" si="2"/>
        <v>0</v>
      </c>
      <c r="AX12" s="4">
        <f t="shared" si="2"/>
        <v>0</v>
      </c>
      <c r="AY12" s="4">
        <f t="shared" si="2"/>
        <v>0</v>
      </c>
      <c r="AZ12" s="4">
        <f t="shared" si="2"/>
        <v>0</v>
      </c>
      <c r="BA12" s="4">
        <f t="shared" si="2"/>
        <v>0</v>
      </c>
      <c r="BB12" s="4">
        <f t="shared" si="2"/>
        <v>0</v>
      </c>
      <c r="BC12" s="4">
        <f t="shared" si="2"/>
        <v>0</v>
      </c>
      <c r="BD12" s="4">
        <f t="shared" si="2"/>
        <v>0</v>
      </c>
      <c r="BE12" s="4">
        <f t="shared" si="2"/>
        <v>0</v>
      </c>
      <c r="BM12" s="2" t="s">
        <v>35</v>
      </c>
      <c r="BT12" s="14"/>
    </row>
    <row r="13" spans="1:72" ht="12.75" customHeight="1">
      <c r="A13" s="8" t="s">
        <v>1</v>
      </c>
      <c r="B13" s="4">
        <f>B12*SQRT(B3^2*B8)</f>
        <v>84</v>
      </c>
      <c r="C13" s="4">
        <f aca="true" t="shared" si="3" ref="C13:BE13">C12*SQRT(C3^2*C8)</f>
        <v>114.3153532995459</v>
      </c>
      <c r="D13" s="4">
        <f t="shared" si="3"/>
        <v>59.39696961966999</v>
      </c>
      <c r="E13" s="4">
        <f t="shared" si="3"/>
        <v>22.627416997969522</v>
      </c>
      <c r="F13" s="4">
        <f t="shared" si="3"/>
        <v>27.712812921102035</v>
      </c>
      <c r="G13" s="4">
        <f t="shared" si="3"/>
        <v>24.24871130596428</v>
      </c>
      <c r="H13" s="4">
        <f t="shared" si="3"/>
        <v>16</v>
      </c>
      <c r="I13" s="4">
        <f t="shared" si="3"/>
        <v>14</v>
      </c>
      <c r="J13" s="4">
        <f t="shared" si="3"/>
        <v>5.196152422706632</v>
      </c>
      <c r="K13" s="4">
        <f t="shared" si="3"/>
        <v>21</v>
      </c>
      <c r="L13" s="4">
        <f t="shared" si="3"/>
        <v>31.176914536239792</v>
      </c>
      <c r="M13" s="4">
        <f t="shared" si="3"/>
        <v>21.213203435596427</v>
      </c>
      <c r="N13" s="4">
        <f t="shared" si="3"/>
        <v>11.313708498984761</v>
      </c>
      <c r="O13" s="4">
        <f t="shared" si="3"/>
        <v>20.784609690826528</v>
      </c>
      <c r="P13" s="4">
        <f t="shared" si="3"/>
        <v>17.320508075688775</v>
      </c>
      <c r="Q13" s="4">
        <f t="shared" si="3"/>
        <v>10</v>
      </c>
      <c r="R13" s="4">
        <f t="shared" si="3"/>
        <v>8.48528137423857</v>
      </c>
      <c r="S13" s="4">
        <f t="shared" si="3"/>
        <v>8.660254037844387</v>
      </c>
      <c r="T13" s="4">
        <f t="shared" si="3"/>
        <v>15</v>
      </c>
      <c r="U13" s="4">
        <f t="shared" si="3"/>
        <v>25.98076211353316</v>
      </c>
      <c r="V13" s="4">
        <f t="shared" si="3"/>
        <v>15</v>
      </c>
      <c r="W13" s="4">
        <f t="shared" si="3"/>
        <v>11.313708498984761</v>
      </c>
      <c r="X13" s="4">
        <f t="shared" si="3"/>
        <v>13.856406460551018</v>
      </c>
      <c r="Y13" s="4">
        <f t="shared" si="3"/>
        <v>17.320508075688775</v>
      </c>
      <c r="Z13" s="4">
        <f t="shared" si="3"/>
        <v>8</v>
      </c>
      <c r="AA13" s="4">
        <f t="shared" si="3"/>
        <v>5.656854249492381</v>
      </c>
      <c r="AB13" s="4">
        <f t="shared" si="3"/>
        <v>5.196152422706632</v>
      </c>
      <c r="AC13" s="4">
        <f t="shared" si="3"/>
        <v>8.660254037844387</v>
      </c>
      <c r="AD13" s="4">
        <f t="shared" si="3"/>
        <v>5.196152422706632</v>
      </c>
      <c r="AE13" s="4">
        <f t="shared" si="3"/>
        <v>4.242640687119285</v>
      </c>
      <c r="AF13" s="4">
        <f t="shared" si="3"/>
        <v>4.242640687119285</v>
      </c>
      <c r="AG13" s="4">
        <f t="shared" si="3"/>
        <v>5.196152422706632</v>
      </c>
      <c r="AH13" s="4">
        <f t="shared" si="3"/>
        <v>6</v>
      </c>
      <c r="AI13" s="4">
        <f t="shared" si="3"/>
        <v>0</v>
      </c>
      <c r="AJ13" s="4">
        <f t="shared" si="3"/>
        <v>0</v>
      </c>
      <c r="AK13" s="4">
        <f t="shared" si="3"/>
        <v>0</v>
      </c>
      <c r="AL13" s="4">
        <f t="shared" si="3"/>
        <v>0</v>
      </c>
      <c r="AM13" s="4">
        <f t="shared" si="3"/>
        <v>0</v>
      </c>
      <c r="AN13" s="4">
        <f t="shared" si="3"/>
        <v>0</v>
      </c>
      <c r="AO13" s="4">
        <f t="shared" si="3"/>
        <v>0</v>
      </c>
      <c r="AP13" s="4">
        <f t="shared" si="3"/>
        <v>0</v>
      </c>
      <c r="AQ13" s="4">
        <f t="shared" si="3"/>
        <v>0</v>
      </c>
      <c r="AR13" s="4">
        <f t="shared" si="3"/>
        <v>0</v>
      </c>
      <c r="AS13" s="4">
        <f t="shared" si="3"/>
        <v>0</v>
      </c>
      <c r="AT13" s="4">
        <f t="shared" si="3"/>
        <v>0</v>
      </c>
      <c r="AU13" s="4">
        <f t="shared" si="3"/>
        <v>0</v>
      </c>
      <c r="AV13" s="4">
        <f t="shared" si="3"/>
        <v>0</v>
      </c>
      <c r="AW13" s="4">
        <f t="shared" si="3"/>
        <v>0</v>
      </c>
      <c r="AX13" s="4">
        <f t="shared" si="3"/>
        <v>0</v>
      </c>
      <c r="AY13" s="4">
        <f t="shared" si="3"/>
        <v>0</v>
      </c>
      <c r="AZ13" s="4">
        <f t="shared" si="3"/>
        <v>0</v>
      </c>
      <c r="BA13" s="4">
        <f t="shared" si="3"/>
        <v>0</v>
      </c>
      <c r="BB13" s="4">
        <f t="shared" si="3"/>
        <v>0</v>
      </c>
      <c r="BC13" s="4">
        <f t="shared" si="3"/>
        <v>0</v>
      </c>
      <c r="BD13" s="4">
        <f t="shared" si="3"/>
        <v>0</v>
      </c>
      <c r="BE13" s="4">
        <f t="shared" si="3"/>
        <v>0</v>
      </c>
      <c r="BM13" s="2" t="s">
        <v>36</v>
      </c>
      <c r="BT13" s="14"/>
    </row>
    <row r="14" spans="1:72" s="11" customFormat="1" ht="12.75" customHeight="1">
      <c r="A14" s="11" t="s">
        <v>9</v>
      </c>
      <c r="B14" s="9">
        <f>B2*B8+B13</f>
        <v>150</v>
      </c>
      <c r="C14" s="9">
        <f aca="true" t="shared" si="4" ref="C14:BE14">C2*C8+C13</f>
        <v>219.3153532995459</v>
      </c>
      <c r="D14" s="9">
        <f t="shared" si="4"/>
        <v>93.39696961966999</v>
      </c>
      <c r="E14" s="9">
        <f t="shared" si="4"/>
        <v>44.62741699796952</v>
      </c>
      <c r="F14" s="9">
        <f t="shared" si="4"/>
        <v>54.712812921102035</v>
      </c>
      <c r="G14" s="9">
        <f t="shared" si="4"/>
        <v>48.24871130596428</v>
      </c>
      <c r="H14" s="9">
        <f t="shared" si="4"/>
        <v>40</v>
      </c>
      <c r="I14" s="9">
        <f t="shared" si="4"/>
        <v>35.6</v>
      </c>
      <c r="J14" s="9">
        <f t="shared" si="4"/>
        <v>18.99615242270663</v>
      </c>
      <c r="K14" s="9">
        <f t="shared" si="4"/>
        <v>25.2</v>
      </c>
      <c r="L14" s="9">
        <f t="shared" si="4"/>
        <v>42.276914536239794</v>
      </c>
      <c r="M14" s="9">
        <f t="shared" si="4"/>
        <v>28.013203435596427</v>
      </c>
      <c r="N14" s="9">
        <f t="shared" si="4"/>
        <v>17.513708498984762</v>
      </c>
      <c r="O14" s="9">
        <f t="shared" si="4"/>
        <v>29.184609690826527</v>
      </c>
      <c r="P14" s="9">
        <f t="shared" si="4"/>
        <v>25.120508075688775</v>
      </c>
      <c r="Q14" s="9">
        <f t="shared" si="4"/>
        <v>20</v>
      </c>
      <c r="R14" s="9">
        <f t="shared" si="4"/>
        <v>13.08528137423857</v>
      </c>
      <c r="S14" s="9">
        <f t="shared" si="4"/>
        <v>14.660254037844387</v>
      </c>
      <c r="T14" s="9">
        <f t="shared" si="4"/>
        <v>16.9</v>
      </c>
      <c r="U14" s="9">
        <f t="shared" si="4"/>
        <v>31.38076211353316</v>
      </c>
      <c r="V14" s="9">
        <f t="shared" si="4"/>
        <v>16.8</v>
      </c>
      <c r="W14" s="9">
        <f t="shared" si="4"/>
        <v>14.513708498984762</v>
      </c>
      <c r="X14" s="9">
        <f t="shared" si="4"/>
        <v>18.356406460551018</v>
      </c>
      <c r="Y14" s="9">
        <f t="shared" si="4"/>
        <v>21.820508075688775</v>
      </c>
      <c r="Z14" s="9">
        <f t="shared" si="4"/>
        <v>13.6</v>
      </c>
      <c r="AA14" s="9">
        <f t="shared" si="4"/>
        <v>8.256854249492381</v>
      </c>
      <c r="AB14" s="9">
        <f t="shared" si="4"/>
        <v>9.096152422706632</v>
      </c>
      <c r="AC14" s="9">
        <f t="shared" si="4"/>
        <v>12.260254037844387</v>
      </c>
      <c r="AD14" s="9">
        <f t="shared" si="4"/>
        <v>8.796152422706632</v>
      </c>
      <c r="AE14" s="9">
        <f t="shared" si="4"/>
        <v>6.442640687119285</v>
      </c>
      <c r="AF14" s="9">
        <f t="shared" si="4"/>
        <v>6.242640687119285</v>
      </c>
      <c r="AG14" s="9">
        <f t="shared" si="4"/>
        <v>8.196152422706632</v>
      </c>
      <c r="AH14" s="9">
        <f t="shared" si="4"/>
        <v>10</v>
      </c>
      <c r="AI14" s="9">
        <f t="shared" si="4"/>
        <v>3.6</v>
      </c>
      <c r="AJ14" s="9">
        <f t="shared" si="4"/>
        <v>3.6</v>
      </c>
      <c r="AK14" s="9">
        <f t="shared" si="4"/>
        <v>3.6</v>
      </c>
      <c r="AL14" s="9">
        <f t="shared" si="4"/>
        <v>3.2</v>
      </c>
      <c r="AM14" s="9">
        <f t="shared" si="4"/>
        <v>3.2</v>
      </c>
      <c r="AN14" s="9">
        <f t="shared" si="4"/>
        <v>3.2</v>
      </c>
      <c r="AO14" s="9">
        <f t="shared" si="4"/>
        <v>3.2</v>
      </c>
      <c r="AP14" s="9">
        <f t="shared" si="4"/>
        <v>3.2</v>
      </c>
      <c r="AQ14" s="9">
        <f t="shared" si="4"/>
        <v>2.8</v>
      </c>
      <c r="AR14" s="9">
        <f t="shared" si="4"/>
        <v>2.8</v>
      </c>
      <c r="AS14" s="9">
        <f t="shared" si="4"/>
        <v>2.8</v>
      </c>
      <c r="AT14" s="9">
        <f t="shared" si="4"/>
        <v>2.4</v>
      </c>
      <c r="AU14" s="9">
        <f t="shared" si="4"/>
        <v>2</v>
      </c>
      <c r="AV14" s="9">
        <f t="shared" si="4"/>
        <v>2.5</v>
      </c>
      <c r="AW14" s="9">
        <f t="shared" si="4"/>
        <v>2.5</v>
      </c>
      <c r="AX14" s="9">
        <f t="shared" si="4"/>
        <v>2</v>
      </c>
      <c r="AY14" s="9">
        <f t="shared" si="4"/>
        <v>2</v>
      </c>
      <c r="AZ14" s="9">
        <f t="shared" si="4"/>
        <v>1.5</v>
      </c>
      <c r="BA14" s="9">
        <f t="shared" si="4"/>
        <v>1</v>
      </c>
      <c r="BB14" s="9">
        <f t="shared" si="4"/>
        <v>1</v>
      </c>
      <c r="BC14" s="9">
        <f t="shared" si="4"/>
        <v>1</v>
      </c>
      <c r="BD14" s="9">
        <f t="shared" si="4"/>
        <v>0.5</v>
      </c>
      <c r="BE14" s="9">
        <f t="shared" si="4"/>
        <v>0.5</v>
      </c>
      <c r="BF14" s="10"/>
      <c r="BM14" s="2" t="s">
        <v>37</v>
      </c>
      <c r="BT14" s="14"/>
    </row>
    <row r="15" spans="1:72" ht="12.75" customHeight="1">
      <c r="A15" s="8" t="s">
        <v>17</v>
      </c>
      <c r="B15" s="4">
        <f>IF(B9="large",B10,((B9-B2)/B9)*B10)</f>
        <v>239.16521486202794</v>
      </c>
      <c r="C15" s="4">
        <f aca="true" t="shared" si="5" ref="C15:BE15">IF(C9="large",C10,((C9-C2)/C9)*C10)</f>
        <v>171.9738352191984</v>
      </c>
      <c r="D15" s="4">
        <f t="shared" si="5"/>
        <v>142.1468054010159</v>
      </c>
      <c r="E15" s="4">
        <f t="shared" si="5"/>
        <v>99.76372086084199</v>
      </c>
      <c r="F15" s="4">
        <f t="shared" si="5"/>
        <v>92.62828941527529</v>
      </c>
      <c r="G15" s="4">
        <f t="shared" si="5"/>
        <v>89.44271909999159</v>
      </c>
      <c r="H15" s="4">
        <f t="shared" si="5"/>
        <v>41.63331998932266</v>
      </c>
      <c r="I15" s="4">
        <f t="shared" si="5"/>
        <v>40.36883522152772</v>
      </c>
      <c r="J15" s="4">
        <f t="shared" si="5"/>
        <v>46.39827583003488</v>
      </c>
      <c r="K15" s="4">
        <f t="shared" si="5"/>
        <v>49.26120853842978</v>
      </c>
      <c r="L15" s="4">
        <f t="shared" si="5"/>
        <v>38.88077012758731</v>
      </c>
      <c r="M15" s="4">
        <f t="shared" si="5"/>
        <v>51.90467453028906</v>
      </c>
      <c r="N15" s="4">
        <f t="shared" si="5"/>
        <v>44.52819331614522</v>
      </c>
      <c r="O15" s="4">
        <f t="shared" si="5"/>
        <v>48.154073709446585</v>
      </c>
      <c r="P15" s="4">
        <f t="shared" si="5"/>
        <v>41.63331998932266</v>
      </c>
      <c r="Q15" s="4">
        <f t="shared" si="5"/>
        <v>32.298759674996965</v>
      </c>
      <c r="R15" s="4">
        <f t="shared" si="5"/>
        <v>29.631332623017027</v>
      </c>
      <c r="S15" s="4">
        <f t="shared" si="5"/>
        <v>24.03700850309326</v>
      </c>
      <c r="T15" s="4">
        <f t="shared" si="5"/>
        <v>28.69378562220979</v>
      </c>
      <c r="U15" s="4">
        <f t="shared" si="5"/>
        <v>18.099723754798024</v>
      </c>
      <c r="V15" s="4">
        <f t="shared" si="5"/>
        <v>32.70648690572385</v>
      </c>
      <c r="W15" s="4">
        <f t="shared" si="5"/>
        <v>19.704483415371907</v>
      </c>
      <c r="X15" s="4">
        <f t="shared" si="5"/>
        <v>33.56585566713095</v>
      </c>
      <c r="Y15" s="4">
        <f t="shared" si="5"/>
        <v>34.20526275297414</v>
      </c>
      <c r="Z15" s="4">
        <f t="shared" si="5"/>
        <v>17.257409475879683</v>
      </c>
      <c r="AA15" s="4">
        <f t="shared" si="5"/>
        <v>18.12023336336641</v>
      </c>
      <c r="AB15" s="4">
        <f t="shared" si="5"/>
        <v>24.66576574931336</v>
      </c>
      <c r="AC15" s="4">
        <f t="shared" si="5"/>
        <v>18.104076219392574</v>
      </c>
      <c r="AD15" s="4">
        <f t="shared" si="5"/>
        <v>18.448946754859378</v>
      </c>
      <c r="AE15" s="4">
        <f t="shared" si="5"/>
        <v>17.863115884159434</v>
      </c>
      <c r="AF15" s="4">
        <f t="shared" si="5"/>
        <v>14.233671437735332</v>
      </c>
      <c r="AG15" s="4">
        <f t="shared" si="5"/>
        <v>14.03458930534474</v>
      </c>
      <c r="AH15" s="4">
        <f t="shared" si="5"/>
        <v>24.308621740219888</v>
      </c>
      <c r="AI15" s="4">
        <f t="shared" si="5"/>
        <v>20.685398576912032</v>
      </c>
      <c r="AJ15" s="4">
        <f t="shared" si="5"/>
        <v>21.196226079186832</v>
      </c>
      <c r="AK15" s="4">
        <f t="shared" si="5"/>
        <v>24.979991993593597</v>
      </c>
      <c r="AL15" s="4">
        <f t="shared" si="5"/>
        <v>19.595917942265423</v>
      </c>
      <c r="AM15" s="4">
        <f t="shared" si="5"/>
        <v>18.24280680158621</v>
      </c>
      <c r="AN15" s="4">
        <f t="shared" si="5"/>
        <v>18.883099019266634</v>
      </c>
      <c r="AO15" s="4">
        <f t="shared" si="5"/>
        <v>18.24280680158621</v>
      </c>
      <c r="AP15" s="4">
        <f t="shared" si="5"/>
        <v>16.65332799572906</v>
      </c>
      <c r="AQ15" s="4">
        <f t="shared" si="5"/>
        <v>17.416467303484175</v>
      </c>
      <c r="AR15" s="4">
        <f t="shared" si="5"/>
        <v>16.65332799572906</v>
      </c>
      <c r="AS15" s="4">
        <f t="shared" si="5"/>
        <v>17.064583206161235</v>
      </c>
      <c r="AT15" s="4">
        <f t="shared" si="5"/>
        <v>18.618986725025255</v>
      </c>
      <c r="AU15" s="4">
        <f t="shared" si="5"/>
        <v>14.142135623730951</v>
      </c>
      <c r="AV15" s="4">
        <f t="shared" si="5"/>
        <v>13.165611772087667</v>
      </c>
      <c r="AW15" s="4">
        <f t="shared" si="5"/>
        <v>13.627702877384937</v>
      </c>
      <c r="AX15" s="4">
        <f t="shared" si="5"/>
        <v>11.775681155103797</v>
      </c>
      <c r="AY15" s="4">
        <f t="shared" si="5"/>
        <v>10.7496769977314</v>
      </c>
      <c r="AZ15" s="4">
        <f t="shared" si="5"/>
        <v>9.539392014169456</v>
      </c>
      <c r="BA15" s="4">
        <f t="shared" si="5"/>
        <v>8.32666399786453</v>
      </c>
      <c r="BB15" s="4">
        <f t="shared" si="5"/>
        <v>8.618916073713345</v>
      </c>
      <c r="BC15" s="4">
        <f t="shared" si="5"/>
        <v>8.326663997864532</v>
      </c>
      <c r="BD15" s="4">
        <f t="shared" si="5"/>
        <v>5.3748384988657</v>
      </c>
      <c r="BE15" s="4">
        <f t="shared" si="5"/>
        <v>6.582805886043833</v>
      </c>
      <c r="BM15" s="2" t="s">
        <v>38</v>
      </c>
      <c r="BT15" s="14"/>
    </row>
    <row r="16" spans="1:72" ht="12.75" customHeight="1">
      <c r="A16" s="8" t="s">
        <v>4</v>
      </c>
      <c r="B16" s="4">
        <f>B6*B2*52/B10</f>
        <v>71.74956445860839</v>
      </c>
      <c r="C16" s="4">
        <f aca="true" t="shared" si="6" ref="C16:BE16">C6*C2*52/C10</f>
        <v>68.78953408767934</v>
      </c>
      <c r="D16" s="4">
        <f t="shared" si="6"/>
        <v>49.75138189035557</v>
      </c>
      <c r="E16" s="4">
        <f t="shared" si="6"/>
        <v>49.881860430421</v>
      </c>
      <c r="F16" s="4">
        <f t="shared" si="6"/>
        <v>41.68273023687388</v>
      </c>
      <c r="G16" s="4">
        <f t="shared" si="6"/>
        <v>69.76532089799343</v>
      </c>
      <c r="H16" s="4">
        <f t="shared" si="6"/>
        <v>37.469987990390386</v>
      </c>
      <c r="I16" s="4">
        <f t="shared" si="6"/>
        <v>33.90982158608328</v>
      </c>
      <c r="J16" s="4">
        <f t="shared" si="6"/>
        <v>47.32624134663559</v>
      </c>
      <c r="K16" s="4">
        <f t="shared" si="6"/>
        <v>22.167543842293398</v>
      </c>
      <c r="L16" s="4">
        <f t="shared" si="6"/>
        <v>23.328462076552384</v>
      </c>
      <c r="M16" s="4">
        <f t="shared" si="6"/>
        <v>27.249954128401757</v>
      </c>
      <c r="N16" s="4">
        <f t="shared" si="6"/>
        <v>40.0753739845307</v>
      </c>
      <c r="O16" s="4">
        <f t="shared" si="6"/>
        <v>39.00479970465173</v>
      </c>
      <c r="P16" s="4">
        <f t="shared" si="6"/>
        <v>48.7109843875075</v>
      </c>
      <c r="Q16" s="4">
        <f t="shared" si="6"/>
        <v>43.603325561245896</v>
      </c>
      <c r="R16" s="4">
        <f t="shared" si="6"/>
        <v>37.335479105001454</v>
      </c>
      <c r="S16" s="4">
        <f t="shared" si="6"/>
        <v>36.77662300973269</v>
      </c>
      <c r="T16" s="4">
        <f t="shared" si="6"/>
        <v>17.216271373325874</v>
      </c>
      <c r="U16" s="4">
        <f t="shared" si="6"/>
        <v>14.479779003838422</v>
      </c>
      <c r="V16" s="4">
        <f t="shared" si="6"/>
        <v>22.894540834006698</v>
      </c>
      <c r="W16" s="4">
        <f t="shared" si="6"/>
        <v>17.734035073834722</v>
      </c>
      <c r="X16" s="4">
        <f t="shared" si="6"/>
        <v>30.20927010041785</v>
      </c>
      <c r="Y16" s="4">
        <f t="shared" si="6"/>
        <v>34.205262752974136</v>
      </c>
      <c r="Z16" s="4">
        <f t="shared" si="6"/>
        <v>18.983150423467652</v>
      </c>
      <c r="AA16" s="4">
        <f t="shared" si="6"/>
        <v>25.368326708712974</v>
      </c>
      <c r="AB16" s="4">
        <f t="shared" si="6"/>
        <v>22.199189174382028</v>
      </c>
      <c r="AC16" s="4">
        <f t="shared" si="6"/>
        <v>17.92303545719865</v>
      </c>
      <c r="AD16" s="4">
        <f t="shared" si="6"/>
        <v>20.293841430345314</v>
      </c>
      <c r="AE16" s="4">
        <f t="shared" si="6"/>
        <v>21.614370219832917</v>
      </c>
      <c r="AF16" s="4">
        <f t="shared" si="6"/>
        <v>21.919854014112413</v>
      </c>
      <c r="AG16" s="4">
        <f t="shared" si="6"/>
        <v>9.262828941527529</v>
      </c>
      <c r="AH16" s="4">
        <f t="shared" si="6"/>
        <v>21.3915871313935</v>
      </c>
      <c r="AI16" s="4">
        <f t="shared" si="6"/>
        <v>18.099723754798028</v>
      </c>
      <c r="AJ16" s="4">
        <f t="shared" si="6"/>
        <v>26.495282598983543</v>
      </c>
      <c r="AK16" s="4">
        <f t="shared" si="6"/>
        <v>28.102490992792788</v>
      </c>
      <c r="AL16" s="4">
        <f t="shared" si="6"/>
        <v>31.843366656181317</v>
      </c>
      <c r="AM16" s="4">
        <f t="shared" si="6"/>
        <v>34.205262752974136</v>
      </c>
      <c r="AN16" s="4">
        <f t="shared" si="6"/>
        <v>33.045423283716616</v>
      </c>
      <c r="AO16" s="4">
        <f t="shared" si="6"/>
        <v>38.76596445337069</v>
      </c>
      <c r="AP16" s="4">
        <f t="shared" si="6"/>
        <v>12.489995996796797</v>
      </c>
      <c r="AQ16" s="4">
        <f t="shared" si="6"/>
        <v>20.89976076418101</v>
      </c>
      <c r="AR16" s="4">
        <f t="shared" si="6"/>
        <v>17.485994395515515</v>
      </c>
      <c r="AS16" s="4">
        <f t="shared" si="6"/>
        <v>25.596874809241847</v>
      </c>
      <c r="AT16" s="4">
        <f t="shared" si="6"/>
        <v>25.135632078784095</v>
      </c>
      <c r="AU16" s="4">
        <f t="shared" si="6"/>
        <v>27.577164466275352</v>
      </c>
      <c r="AV16" s="4">
        <f t="shared" si="6"/>
        <v>29.62262648719725</v>
      </c>
      <c r="AW16" s="4">
        <f t="shared" si="6"/>
        <v>28.61817604250837</v>
      </c>
      <c r="AX16" s="4">
        <f t="shared" si="6"/>
        <v>30.027986945514677</v>
      </c>
      <c r="AY16" s="4">
        <f t="shared" si="6"/>
        <v>9.674709297958259</v>
      </c>
      <c r="AZ16" s="4">
        <f t="shared" si="6"/>
        <v>11.447270417003349</v>
      </c>
      <c r="BA16" s="4">
        <f t="shared" si="6"/>
        <v>18.734993995195197</v>
      </c>
      <c r="BB16" s="4">
        <f t="shared" si="6"/>
        <v>18.09972375479803</v>
      </c>
      <c r="BC16" s="4">
        <f t="shared" si="6"/>
        <v>21.232993194554552</v>
      </c>
      <c r="BD16" s="4">
        <f t="shared" si="6"/>
        <v>4.8373546489791295</v>
      </c>
      <c r="BE16" s="4">
        <f t="shared" si="6"/>
        <v>7.899367063252599</v>
      </c>
      <c r="BM16" s="2" t="s">
        <v>79</v>
      </c>
      <c r="BT16" s="14"/>
    </row>
    <row r="17" spans="1:72" ht="12.75" customHeight="1">
      <c r="A17" s="8" t="s">
        <v>5</v>
      </c>
      <c r="B17" s="4">
        <f>IF(B9="large",(B7*B5)*B10/2,((B9-B2)/B9)*(B7*B5)*B10/2)</f>
        <v>71.74956445860839</v>
      </c>
      <c r="C17" s="4">
        <f aca="true" t="shared" si="7" ref="C17:BE17">IF(C9="large",(C7*C5)*C10/2,((C9-C2)/C9)*(C7*C5)*C10/2)</f>
        <v>68.78953408767936</v>
      </c>
      <c r="D17" s="4">
        <f t="shared" si="7"/>
        <v>49.751381890355574</v>
      </c>
      <c r="E17" s="4">
        <f t="shared" si="7"/>
        <v>49.88186043042099</v>
      </c>
      <c r="F17" s="4">
        <f t="shared" si="7"/>
        <v>41.68273023687389</v>
      </c>
      <c r="G17" s="4">
        <f t="shared" si="7"/>
        <v>69.76532089799345</v>
      </c>
      <c r="H17" s="4">
        <f t="shared" si="7"/>
        <v>37.469987990390386</v>
      </c>
      <c r="I17" s="4">
        <f t="shared" si="7"/>
        <v>33.90982158608328</v>
      </c>
      <c r="J17" s="4">
        <f t="shared" si="7"/>
        <v>47.326241346635584</v>
      </c>
      <c r="K17" s="4">
        <f t="shared" si="7"/>
        <v>22.167543842293398</v>
      </c>
      <c r="L17" s="4">
        <f t="shared" si="7"/>
        <v>23.328462076552388</v>
      </c>
      <c r="M17" s="4">
        <f t="shared" si="7"/>
        <v>27.249954128401757</v>
      </c>
      <c r="N17" s="4">
        <f t="shared" si="7"/>
        <v>40.0753739845307</v>
      </c>
      <c r="O17" s="4">
        <f t="shared" si="7"/>
        <v>39.00479970465173</v>
      </c>
      <c r="P17" s="4">
        <f t="shared" si="7"/>
        <v>48.71098438750751</v>
      </c>
      <c r="Q17" s="4">
        <f t="shared" si="7"/>
        <v>43.603325561245896</v>
      </c>
      <c r="R17" s="4">
        <f t="shared" si="7"/>
        <v>37.335479105001454</v>
      </c>
      <c r="S17" s="4">
        <f t="shared" si="7"/>
        <v>36.77662300973269</v>
      </c>
      <c r="T17" s="4">
        <f t="shared" si="7"/>
        <v>17.216271373325878</v>
      </c>
      <c r="U17" s="4">
        <f t="shared" si="7"/>
        <v>14.479779003838422</v>
      </c>
      <c r="V17" s="4">
        <f t="shared" si="7"/>
        <v>22.894540834006698</v>
      </c>
      <c r="W17" s="4">
        <f t="shared" si="7"/>
        <v>17.73403507383472</v>
      </c>
      <c r="X17" s="4">
        <f t="shared" si="7"/>
        <v>30.209270100417854</v>
      </c>
      <c r="Y17" s="4">
        <f t="shared" si="7"/>
        <v>34.20526275297414</v>
      </c>
      <c r="Z17" s="4">
        <f t="shared" si="7"/>
        <v>18.983150423467652</v>
      </c>
      <c r="AA17" s="4">
        <f t="shared" si="7"/>
        <v>25.368326708712974</v>
      </c>
      <c r="AB17" s="4">
        <f t="shared" si="7"/>
        <v>22.19918917438202</v>
      </c>
      <c r="AC17" s="4">
        <f t="shared" si="7"/>
        <v>17.923035457198647</v>
      </c>
      <c r="AD17" s="4">
        <f t="shared" si="7"/>
        <v>20.293841430345317</v>
      </c>
      <c r="AE17" s="4">
        <f t="shared" si="7"/>
        <v>21.614370219832914</v>
      </c>
      <c r="AF17" s="4">
        <f t="shared" si="7"/>
        <v>21.91985401411241</v>
      </c>
      <c r="AG17" s="4">
        <f t="shared" si="7"/>
        <v>9.262828941527529</v>
      </c>
      <c r="AH17" s="4">
        <f t="shared" si="7"/>
        <v>21.3915871313935</v>
      </c>
      <c r="AI17" s="4">
        <f t="shared" si="7"/>
        <v>18.099723754798028</v>
      </c>
      <c r="AJ17" s="4">
        <f t="shared" si="7"/>
        <v>26.49528259898354</v>
      </c>
      <c r="AK17" s="4">
        <f t="shared" si="7"/>
        <v>28.102490992792795</v>
      </c>
      <c r="AL17" s="4">
        <f t="shared" si="7"/>
        <v>31.843366656181313</v>
      </c>
      <c r="AM17" s="4">
        <f t="shared" si="7"/>
        <v>34.20526275297414</v>
      </c>
      <c r="AN17" s="4">
        <f t="shared" si="7"/>
        <v>33.04542328371661</v>
      </c>
      <c r="AO17" s="4">
        <f t="shared" si="7"/>
        <v>38.76596445337069</v>
      </c>
      <c r="AP17" s="4">
        <f t="shared" si="7"/>
        <v>12.489995996796797</v>
      </c>
      <c r="AQ17" s="4">
        <f t="shared" si="7"/>
        <v>20.89976076418101</v>
      </c>
      <c r="AR17" s="4">
        <f t="shared" si="7"/>
        <v>17.485994395515515</v>
      </c>
      <c r="AS17" s="4">
        <f t="shared" si="7"/>
        <v>25.596874809241854</v>
      </c>
      <c r="AT17" s="4">
        <f t="shared" si="7"/>
        <v>25.13563207878409</v>
      </c>
      <c r="AU17" s="4">
        <f t="shared" si="7"/>
        <v>27.577164466275352</v>
      </c>
      <c r="AV17" s="4">
        <f t="shared" si="7"/>
        <v>29.622626487197252</v>
      </c>
      <c r="AW17" s="4">
        <f t="shared" si="7"/>
        <v>28.61817604250837</v>
      </c>
      <c r="AX17" s="4">
        <f t="shared" si="7"/>
        <v>30.02798694551468</v>
      </c>
      <c r="AY17" s="4">
        <f t="shared" si="7"/>
        <v>9.674709297958259</v>
      </c>
      <c r="AZ17" s="4">
        <f t="shared" si="7"/>
        <v>11.447270417003347</v>
      </c>
      <c r="BA17" s="4">
        <f t="shared" si="7"/>
        <v>18.734993995195193</v>
      </c>
      <c r="BB17" s="4">
        <f t="shared" si="7"/>
        <v>18.099723754798024</v>
      </c>
      <c r="BC17" s="4">
        <f t="shared" si="7"/>
        <v>21.232993194554556</v>
      </c>
      <c r="BD17" s="4">
        <f t="shared" si="7"/>
        <v>4.8373546489791295</v>
      </c>
      <c r="BE17" s="4">
        <f t="shared" si="7"/>
        <v>7.899367063252599</v>
      </c>
      <c r="BM17" s="2" t="s">
        <v>39</v>
      </c>
      <c r="BT17" s="14"/>
    </row>
    <row r="18" spans="1:72" ht="12.75" customHeight="1">
      <c r="A18" s="8" t="s">
        <v>92</v>
      </c>
      <c r="B18" s="4">
        <f>B5*B2*52</f>
        <v>20592</v>
      </c>
      <c r="C18" s="4">
        <f aca="true" t="shared" si="8" ref="C18:BE18">C5*C2*52</f>
        <v>14560</v>
      </c>
      <c r="D18" s="4">
        <f t="shared" si="8"/>
        <v>6188</v>
      </c>
      <c r="E18" s="4">
        <f t="shared" si="8"/>
        <v>5720</v>
      </c>
      <c r="F18" s="4">
        <f t="shared" si="8"/>
        <v>4212</v>
      </c>
      <c r="G18" s="4">
        <f t="shared" si="8"/>
        <v>5408</v>
      </c>
      <c r="H18" s="4">
        <f t="shared" si="8"/>
        <v>4680</v>
      </c>
      <c r="I18" s="4">
        <f t="shared" si="8"/>
        <v>3931.2000000000003</v>
      </c>
      <c r="J18" s="4">
        <f t="shared" si="8"/>
        <v>4066.3999999999996</v>
      </c>
      <c r="K18" s="4">
        <f t="shared" si="8"/>
        <v>1310.4</v>
      </c>
      <c r="L18" s="4">
        <f t="shared" si="8"/>
        <v>1539.2</v>
      </c>
      <c r="M18" s="4">
        <f t="shared" si="8"/>
        <v>1237.6000000000001</v>
      </c>
      <c r="N18" s="4">
        <f t="shared" si="8"/>
        <v>1612</v>
      </c>
      <c r="O18" s="4">
        <f t="shared" si="8"/>
        <v>1310.3999999999999</v>
      </c>
      <c r="P18" s="4">
        <f t="shared" si="8"/>
        <v>1757.6000000000001</v>
      </c>
      <c r="Q18" s="4">
        <f t="shared" si="8"/>
        <v>1950</v>
      </c>
      <c r="R18" s="4">
        <f t="shared" si="8"/>
        <v>1674.3999999999999</v>
      </c>
      <c r="S18" s="4">
        <f t="shared" si="8"/>
        <v>1768</v>
      </c>
      <c r="T18" s="4">
        <f t="shared" si="8"/>
        <v>592.8</v>
      </c>
      <c r="U18" s="4">
        <f t="shared" si="8"/>
        <v>748.8000000000001</v>
      </c>
      <c r="V18" s="4">
        <f t="shared" si="8"/>
        <v>655.1999999999999</v>
      </c>
      <c r="W18" s="4">
        <f t="shared" si="8"/>
        <v>748.8000000000001</v>
      </c>
      <c r="X18" s="4">
        <f t="shared" si="8"/>
        <v>702</v>
      </c>
      <c r="Y18" s="4">
        <f t="shared" si="8"/>
        <v>780</v>
      </c>
      <c r="Z18" s="4">
        <f t="shared" si="8"/>
        <v>800.8</v>
      </c>
      <c r="AA18" s="4">
        <f t="shared" si="8"/>
        <v>946.4</v>
      </c>
      <c r="AB18" s="4">
        <f t="shared" si="8"/>
        <v>608.4000000000001</v>
      </c>
      <c r="AC18" s="4">
        <f t="shared" si="8"/>
        <v>561.5999999999999</v>
      </c>
      <c r="AD18" s="4">
        <f t="shared" si="8"/>
        <v>624</v>
      </c>
      <c r="AE18" s="4">
        <f t="shared" si="8"/>
        <v>629.2</v>
      </c>
      <c r="AF18" s="4">
        <f t="shared" si="8"/>
        <v>728</v>
      </c>
      <c r="AG18" s="4">
        <f t="shared" si="8"/>
        <v>312</v>
      </c>
      <c r="AH18" s="4">
        <f t="shared" si="8"/>
        <v>416</v>
      </c>
      <c r="AI18" s="4">
        <f t="shared" si="8"/>
        <v>327.59999999999997</v>
      </c>
      <c r="AJ18" s="4">
        <f t="shared" si="8"/>
        <v>468</v>
      </c>
      <c r="AK18" s="4">
        <f t="shared" si="8"/>
        <v>421.2</v>
      </c>
      <c r="AL18" s="4">
        <f t="shared" si="8"/>
        <v>540.8000000000001</v>
      </c>
      <c r="AM18" s="4">
        <f t="shared" si="8"/>
        <v>624</v>
      </c>
      <c r="AN18" s="4">
        <f t="shared" si="8"/>
        <v>582.4000000000001</v>
      </c>
      <c r="AO18" s="4">
        <f t="shared" si="8"/>
        <v>707.2</v>
      </c>
      <c r="AP18" s="4">
        <f t="shared" si="8"/>
        <v>249.60000000000002</v>
      </c>
      <c r="AQ18" s="4">
        <f t="shared" si="8"/>
        <v>291.2</v>
      </c>
      <c r="AR18" s="4">
        <f t="shared" si="8"/>
        <v>254.79999999999998</v>
      </c>
      <c r="AS18" s="4">
        <f t="shared" si="8"/>
        <v>364</v>
      </c>
      <c r="AT18" s="4">
        <f t="shared" si="8"/>
        <v>280.79999999999995</v>
      </c>
      <c r="AU18" s="4">
        <f t="shared" si="8"/>
        <v>338</v>
      </c>
      <c r="AV18" s="4">
        <f t="shared" si="8"/>
        <v>390</v>
      </c>
      <c r="AW18" s="4">
        <f t="shared" si="8"/>
        <v>364</v>
      </c>
      <c r="AX18" s="4">
        <f t="shared" si="8"/>
        <v>353.6</v>
      </c>
      <c r="AY18" s="4">
        <f t="shared" si="8"/>
        <v>124.80000000000001</v>
      </c>
      <c r="AZ18" s="4">
        <f t="shared" si="8"/>
        <v>124.8</v>
      </c>
      <c r="BA18" s="4">
        <f t="shared" si="8"/>
        <v>156</v>
      </c>
      <c r="BB18" s="4">
        <f t="shared" si="8"/>
        <v>145.60000000000002</v>
      </c>
      <c r="BC18" s="4">
        <f t="shared" si="8"/>
        <v>176.8</v>
      </c>
      <c r="BD18" s="4">
        <f t="shared" si="8"/>
        <v>31.200000000000003</v>
      </c>
      <c r="BE18" s="4">
        <f t="shared" si="8"/>
        <v>41.6</v>
      </c>
      <c r="BM18" s="2" t="s">
        <v>40</v>
      </c>
      <c r="BT18" s="14"/>
    </row>
    <row r="19" spans="1:72" ht="12.75" customHeight="1">
      <c r="A19" s="8" t="s">
        <v>15</v>
      </c>
      <c r="B19" s="4">
        <f>B13*(B7*B5)</f>
        <v>50.400000000000006</v>
      </c>
      <c r="C19" s="4">
        <f aca="true" t="shared" si="9" ref="C19:BE19">C13*(C7*C5)</f>
        <v>91.45228263963673</v>
      </c>
      <c r="D19" s="4">
        <f t="shared" si="9"/>
        <v>41.577878733769</v>
      </c>
      <c r="E19" s="4">
        <f t="shared" si="9"/>
        <v>22.627416997969522</v>
      </c>
      <c r="F19" s="4">
        <f t="shared" si="9"/>
        <v>24.941531628991832</v>
      </c>
      <c r="G19" s="4">
        <f t="shared" si="9"/>
        <v>37.82798963730428</v>
      </c>
      <c r="H19" s="4">
        <f t="shared" si="9"/>
        <v>28.799999999999997</v>
      </c>
      <c r="I19" s="4">
        <f t="shared" si="9"/>
        <v>23.52</v>
      </c>
      <c r="J19" s="4">
        <f t="shared" si="9"/>
        <v>10.60015094232153</v>
      </c>
      <c r="K19" s="4">
        <f t="shared" si="9"/>
        <v>18.9</v>
      </c>
      <c r="L19" s="4">
        <f t="shared" si="9"/>
        <v>37.41229744348775</v>
      </c>
      <c r="M19" s="4">
        <f t="shared" si="9"/>
        <v>22.27386360737625</v>
      </c>
      <c r="N19" s="4">
        <f t="shared" si="9"/>
        <v>20.364675298172568</v>
      </c>
      <c r="O19" s="4">
        <f t="shared" si="9"/>
        <v>33.67106769913897</v>
      </c>
      <c r="P19" s="4">
        <f t="shared" si="9"/>
        <v>40.52998889711173</v>
      </c>
      <c r="Q19" s="4">
        <f t="shared" si="9"/>
        <v>26.999999999999996</v>
      </c>
      <c r="R19" s="4">
        <f t="shared" si="9"/>
        <v>21.382909063081197</v>
      </c>
      <c r="S19" s="4">
        <f t="shared" si="9"/>
        <v>26.500377355803824</v>
      </c>
      <c r="T19" s="4">
        <f t="shared" si="9"/>
        <v>18.000000000000004</v>
      </c>
      <c r="U19" s="4">
        <f t="shared" si="9"/>
        <v>41.569219381653056</v>
      </c>
      <c r="V19" s="4">
        <f t="shared" si="9"/>
        <v>21.000000000000004</v>
      </c>
      <c r="W19" s="4">
        <f t="shared" si="9"/>
        <v>20.36467529817257</v>
      </c>
      <c r="X19" s="4">
        <f t="shared" si="9"/>
        <v>24.941531628991832</v>
      </c>
      <c r="Y19" s="4">
        <f t="shared" si="9"/>
        <v>34.64101615137755</v>
      </c>
      <c r="Z19" s="4">
        <f t="shared" si="9"/>
        <v>17.6</v>
      </c>
      <c r="AA19" s="4">
        <f t="shared" si="9"/>
        <v>15.839191898578667</v>
      </c>
      <c r="AB19" s="4">
        <f t="shared" si="9"/>
        <v>9.353074360871938</v>
      </c>
      <c r="AC19" s="4">
        <f t="shared" si="9"/>
        <v>17.147302994931888</v>
      </c>
      <c r="AD19" s="4">
        <f t="shared" si="9"/>
        <v>11.431535329954592</v>
      </c>
      <c r="AE19" s="4">
        <f t="shared" si="9"/>
        <v>10.267190462828669</v>
      </c>
      <c r="AF19" s="4">
        <f t="shared" si="9"/>
        <v>13.067333316327398</v>
      </c>
      <c r="AG19" s="4">
        <f t="shared" si="9"/>
        <v>6.858921197972754</v>
      </c>
      <c r="AH19" s="4">
        <f t="shared" si="9"/>
        <v>10.56</v>
      </c>
      <c r="AI19" s="4">
        <f t="shared" si="9"/>
        <v>0</v>
      </c>
      <c r="AJ19" s="4">
        <f t="shared" si="9"/>
        <v>0</v>
      </c>
      <c r="AK19" s="4">
        <f t="shared" si="9"/>
        <v>0</v>
      </c>
      <c r="AL19" s="4">
        <f t="shared" si="9"/>
        <v>0</v>
      </c>
      <c r="AM19" s="4">
        <f t="shared" si="9"/>
        <v>0</v>
      </c>
      <c r="AN19" s="4">
        <f t="shared" si="9"/>
        <v>0</v>
      </c>
      <c r="AO19" s="4">
        <f t="shared" si="9"/>
        <v>0</v>
      </c>
      <c r="AP19" s="4">
        <f t="shared" si="9"/>
        <v>0</v>
      </c>
      <c r="AQ19" s="4">
        <f t="shared" si="9"/>
        <v>0</v>
      </c>
      <c r="AR19" s="4">
        <f t="shared" si="9"/>
        <v>0</v>
      </c>
      <c r="AS19" s="4">
        <f t="shared" si="9"/>
        <v>0</v>
      </c>
      <c r="AT19" s="4">
        <f t="shared" si="9"/>
        <v>0</v>
      </c>
      <c r="AU19" s="4">
        <f t="shared" si="9"/>
        <v>0</v>
      </c>
      <c r="AV19" s="4">
        <f t="shared" si="9"/>
        <v>0</v>
      </c>
      <c r="AW19" s="4">
        <f t="shared" si="9"/>
        <v>0</v>
      </c>
      <c r="AX19" s="4">
        <f t="shared" si="9"/>
        <v>0</v>
      </c>
      <c r="AY19" s="4">
        <f t="shared" si="9"/>
        <v>0</v>
      </c>
      <c r="AZ19" s="4">
        <f t="shared" si="9"/>
        <v>0</v>
      </c>
      <c r="BA19" s="4">
        <f t="shared" si="9"/>
        <v>0</v>
      </c>
      <c r="BB19" s="4">
        <f t="shared" si="9"/>
        <v>0</v>
      </c>
      <c r="BC19" s="4">
        <f t="shared" si="9"/>
        <v>0</v>
      </c>
      <c r="BD19" s="4">
        <f t="shared" si="9"/>
        <v>0</v>
      </c>
      <c r="BE19" s="4">
        <f t="shared" si="9"/>
        <v>0</v>
      </c>
      <c r="BM19" s="2" t="s">
        <v>41</v>
      </c>
      <c r="BT19" s="14"/>
    </row>
    <row r="20" spans="1:72" ht="12.75" customHeight="1">
      <c r="A20" s="8" t="s">
        <v>6</v>
      </c>
      <c r="B20" s="4">
        <f>SUM(B16:B19)</f>
        <v>20785.89912891722</v>
      </c>
      <c r="C20" s="4">
        <f aca="true" t="shared" si="10" ref="C20:BE20">SUM(C16:C19)</f>
        <v>14789.031350814996</v>
      </c>
      <c r="D20" s="4">
        <f t="shared" si="10"/>
        <v>6329.08064251448</v>
      </c>
      <c r="E20" s="4">
        <f t="shared" si="10"/>
        <v>5842.391137858812</v>
      </c>
      <c r="F20" s="4">
        <f t="shared" si="10"/>
        <v>4320.306992102739</v>
      </c>
      <c r="G20" s="4">
        <f t="shared" si="10"/>
        <v>5585.3586314332915</v>
      </c>
      <c r="H20" s="4">
        <f t="shared" si="10"/>
        <v>4783.739975980781</v>
      </c>
      <c r="I20" s="4">
        <f t="shared" si="10"/>
        <v>4022.539643172167</v>
      </c>
      <c r="J20" s="4">
        <f t="shared" si="10"/>
        <v>4171.652633635592</v>
      </c>
      <c r="K20" s="4">
        <f t="shared" si="10"/>
        <v>1373.635087684587</v>
      </c>
      <c r="L20" s="4">
        <f t="shared" si="10"/>
        <v>1623.2692215965924</v>
      </c>
      <c r="M20" s="4">
        <f t="shared" si="10"/>
        <v>1314.3737718641798</v>
      </c>
      <c r="N20" s="4">
        <f t="shared" si="10"/>
        <v>1712.515423267234</v>
      </c>
      <c r="O20" s="4">
        <f t="shared" si="10"/>
        <v>1422.0806671084424</v>
      </c>
      <c r="P20" s="4">
        <f t="shared" si="10"/>
        <v>1895.551957672127</v>
      </c>
      <c r="Q20" s="4">
        <f t="shared" si="10"/>
        <v>2064.2066511224916</v>
      </c>
      <c r="R20" s="4">
        <f t="shared" si="10"/>
        <v>1770.453867273084</v>
      </c>
      <c r="S20" s="4">
        <f t="shared" si="10"/>
        <v>1868.0536233752691</v>
      </c>
      <c r="T20" s="4">
        <f t="shared" si="10"/>
        <v>645.2325427466517</v>
      </c>
      <c r="U20" s="4">
        <f t="shared" si="10"/>
        <v>819.32877738933</v>
      </c>
      <c r="V20" s="4">
        <f t="shared" si="10"/>
        <v>721.9890816680133</v>
      </c>
      <c r="W20" s="4">
        <f t="shared" si="10"/>
        <v>804.632745445842</v>
      </c>
      <c r="X20" s="4">
        <f t="shared" si="10"/>
        <v>787.3600718298275</v>
      </c>
      <c r="Y20" s="4">
        <f t="shared" si="10"/>
        <v>883.0515416573259</v>
      </c>
      <c r="Z20" s="4">
        <f t="shared" si="10"/>
        <v>856.3663008469352</v>
      </c>
      <c r="AA20" s="4">
        <f t="shared" si="10"/>
        <v>1012.9758453160046</v>
      </c>
      <c r="AB20" s="4">
        <f t="shared" si="10"/>
        <v>662.151452709636</v>
      </c>
      <c r="AC20" s="4">
        <f t="shared" si="10"/>
        <v>614.5933739093291</v>
      </c>
      <c r="AD20" s="4">
        <f t="shared" si="10"/>
        <v>676.0192181906452</v>
      </c>
      <c r="AE20" s="4">
        <f t="shared" si="10"/>
        <v>682.6959309024945</v>
      </c>
      <c r="AF20" s="4">
        <f t="shared" si="10"/>
        <v>784.9070413445522</v>
      </c>
      <c r="AG20" s="4">
        <f t="shared" si="10"/>
        <v>337.38457908102777</v>
      </c>
      <c r="AH20" s="4">
        <f t="shared" si="10"/>
        <v>469.343174262787</v>
      </c>
      <c r="AI20" s="4">
        <f t="shared" si="10"/>
        <v>363.799447509596</v>
      </c>
      <c r="AJ20" s="4">
        <f t="shared" si="10"/>
        <v>520.990565197967</v>
      </c>
      <c r="AK20" s="4">
        <f t="shared" si="10"/>
        <v>477.40498198558555</v>
      </c>
      <c r="AL20" s="4">
        <f t="shared" si="10"/>
        <v>604.4867333123627</v>
      </c>
      <c r="AM20" s="4">
        <f t="shared" si="10"/>
        <v>692.4105255059483</v>
      </c>
      <c r="AN20" s="4">
        <f t="shared" si="10"/>
        <v>648.4908465674333</v>
      </c>
      <c r="AO20" s="4">
        <f t="shared" si="10"/>
        <v>784.7319289067415</v>
      </c>
      <c r="AP20" s="4">
        <f t="shared" si="10"/>
        <v>274.57999199359364</v>
      </c>
      <c r="AQ20" s="4">
        <f t="shared" si="10"/>
        <v>332.99952152836204</v>
      </c>
      <c r="AR20" s="4">
        <f t="shared" si="10"/>
        <v>289.771988791031</v>
      </c>
      <c r="AS20" s="4">
        <f t="shared" si="10"/>
        <v>415.1937496184837</v>
      </c>
      <c r="AT20" s="4">
        <f t="shared" si="10"/>
        <v>331.0712641575681</v>
      </c>
      <c r="AU20" s="4">
        <f t="shared" si="10"/>
        <v>393.1543289325507</v>
      </c>
      <c r="AV20" s="4">
        <f t="shared" si="10"/>
        <v>449.2452529743945</v>
      </c>
      <c r="AW20" s="4">
        <f t="shared" si="10"/>
        <v>421.23635208501673</v>
      </c>
      <c r="AX20" s="4">
        <f t="shared" si="10"/>
        <v>413.65597389102936</v>
      </c>
      <c r="AY20" s="4">
        <f t="shared" si="10"/>
        <v>144.14941859591653</v>
      </c>
      <c r="AZ20" s="4">
        <f t="shared" si="10"/>
        <v>147.6945408340067</v>
      </c>
      <c r="BA20" s="4">
        <f t="shared" si="10"/>
        <v>193.4699879903904</v>
      </c>
      <c r="BB20" s="4">
        <f t="shared" si="10"/>
        <v>181.79944750959606</v>
      </c>
      <c r="BC20" s="4">
        <f t="shared" si="10"/>
        <v>219.26598638910912</v>
      </c>
      <c r="BD20" s="4">
        <f t="shared" si="10"/>
        <v>40.87470929795826</v>
      </c>
      <c r="BE20" s="4">
        <f t="shared" si="10"/>
        <v>57.398734126505204</v>
      </c>
      <c r="BM20" s="2" t="s">
        <v>42</v>
      </c>
      <c r="BT20" s="14"/>
    </row>
    <row r="21" spans="1:72" ht="12.75" customHeight="1">
      <c r="A21" s="8" t="s">
        <v>93</v>
      </c>
      <c r="B21" s="8" t="str">
        <f>IF(B9="large","basic","production")</f>
        <v>basic</v>
      </c>
      <c r="C21" s="8" t="str">
        <f aca="true" t="shared" si="11" ref="C21:BE21">IF(C9="large","basic","production")</f>
        <v>production</v>
      </c>
      <c r="D21" s="8" t="str">
        <f t="shared" si="11"/>
        <v>basic</v>
      </c>
      <c r="E21" s="8" t="str">
        <f t="shared" si="11"/>
        <v>production</v>
      </c>
      <c r="F21" s="8" t="str">
        <f t="shared" si="11"/>
        <v>production</v>
      </c>
      <c r="G21" s="8" t="str">
        <f t="shared" si="11"/>
        <v>basic</v>
      </c>
      <c r="H21" s="8" t="str">
        <f t="shared" si="11"/>
        <v>production</v>
      </c>
      <c r="I21" s="8" t="str">
        <f t="shared" si="11"/>
        <v>production</v>
      </c>
      <c r="J21" s="8" t="str">
        <f t="shared" si="11"/>
        <v>production</v>
      </c>
      <c r="K21" s="8" t="str">
        <f t="shared" si="11"/>
        <v>basic</v>
      </c>
      <c r="L21" s="8" t="str">
        <f t="shared" si="11"/>
        <v>production</v>
      </c>
      <c r="M21" s="8" t="str">
        <f t="shared" si="11"/>
        <v>basic</v>
      </c>
      <c r="N21" s="8" t="str">
        <f t="shared" si="11"/>
        <v>production</v>
      </c>
      <c r="O21" s="8" t="str">
        <f t="shared" si="11"/>
        <v>production</v>
      </c>
      <c r="P21" s="8" t="str">
        <f t="shared" si="11"/>
        <v>basic</v>
      </c>
      <c r="Q21" s="8" t="str">
        <f t="shared" si="11"/>
        <v>production</v>
      </c>
      <c r="R21" s="8" t="str">
        <f t="shared" si="11"/>
        <v>production</v>
      </c>
      <c r="S21" s="8" t="str">
        <f t="shared" si="11"/>
        <v>production</v>
      </c>
      <c r="T21" s="8" t="str">
        <f t="shared" si="11"/>
        <v>basic</v>
      </c>
      <c r="U21" s="8" t="str">
        <f t="shared" si="11"/>
        <v>production</v>
      </c>
      <c r="V21" s="8" t="str">
        <f t="shared" si="11"/>
        <v>basic</v>
      </c>
      <c r="W21" s="8" t="str">
        <f t="shared" si="11"/>
        <v>production</v>
      </c>
      <c r="X21" s="8" t="str">
        <f t="shared" si="11"/>
        <v>basic</v>
      </c>
      <c r="Y21" s="8" t="str">
        <f t="shared" si="11"/>
        <v>basic</v>
      </c>
      <c r="Z21" s="8" t="str">
        <f t="shared" si="11"/>
        <v>production</v>
      </c>
      <c r="AA21" s="8" t="str">
        <f t="shared" si="11"/>
        <v>production</v>
      </c>
      <c r="AB21" s="8" t="str">
        <f t="shared" si="11"/>
        <v>production</v>
      </c>
      <c r="AC21" s="8" t="str">
        <f t="shared" si="11"/>
        <v>production</v>
      </c>
      <c r="AD21" s="8" t="str">
        <f t="shared" si="11"/>
        <v>production</v>
      </c>
      <c r="AE21" s="8" t="str">
        <f t="shared" si="11"/>
        <v>production</v>
      </c>
      <c r="AF21" s="8" t="str">
        <f t="shared" si="11"/>
        <v>production</v>
      </c>
      <c r="AG21" s="8" t="str">
        <f t="shared" si="11"/>
        <v>production</v>
      </c>
      <c r="AH21" s="8" t="str">
        <f t="shared" si="11"/>
        <v>basic</v>
      </c>
      <c r="AI21" s="8" t="str">
        <f t="shared" si="11"/>
        <v>basic</v>
      </c>
      <c r="AJ21" s="8" t="str">
        <f t="shared" si="11"/>
        <v>basic</v>
      </c>
      <c r="AK21" s="8" t="str">
        <f t="shared" si="11"/>
        <v>basic</v>
      </c>
      <c r="AL21" s="8" t="str">
        <f t="shared" si="11"/>
        <v>basic</v>
      </c>
      <c r="AM21" s="8" t="str">
        <f t="shared" si="11"/>
        <v>basic</v>
      </c>
      <c r="AN21" s="8" t="str">
        <f t="shared" si="11"/>
        <v>basic</v>
      </c>
      <c r="AO21" s="8" t="str">
        <f t="shared" si="11"/>
        <v>basic</v>
      </c>
      <c r="AP21" s="8" t="str">
        <f t="shared" si="11"/>
        <v>basic</v>
      </c>
      <c r="AQ21" s="8" t="str">
        <f t="shared" si="11"/>
        <v>basic</v>
      </c>
      <c r="AR21" s="8" t="str">
        <f t="shared" si="11"/>
        <v>basic</v>
      </c>
      <c r="AS21" s="8" t="str">
        <f t="shared" si="11"/>
        <v>basic</v>
      </c>
      <c r="AT21" s="8" t="str">
        <f t="shared" si="11"/>
        <v>basic</v>
      </c>
      <c r="AU21" s="8" t="str">
        <f t="shared" si="11"/>
        <v>basic</v>
      </c>
      <c r="AV21" s="8" t="str">
        <f t="shared" si="11"/>
        <v>basic</v>
      </c>
      <c r="AW21" s="8" t="str">
        <f t="shared" si="11"/>
        <v>basic</v>
      </c>
      <c r="AX21" s="8" t="str">
        <f t="shared" si="11"/>
        <v>basic</v>
      </c>
      <c r="AY21" s="8" t="str">
        <f t="shared" si="11"/>
        <v>basic</v>
      </c>
      <c r="AZ21" s="8" t="str">
        <f t="shared" si="11"/>
        <v>basic</v>
      </c>
      <c r="BA21" s="8" t="str">
        <f t="shared" si="11"/>
        <v>basic</v>
      </c>
      <c r="BB21" s="8" t="str">
        <f t="shared" si="11"/>
        <v>basic</v>
      </c>
      <c r="BC21" s="8" t="str">
        <f t="shared" si="11"/>
        <v>basic</v>
      </c>
      <c r="BD21" s="8" t="str">
        <f t="shared" si="11"/>
        <v>basic</v>
      </c>
      <c r="BE21" s="8" t="str">
        <f t="shared" si="11"/>
        <v>basic</v>
      </c>
      <c r="BM21" s="2" t="s">
        <v>43</v>
      </c>
      <c r="BT21" s="14"/>
    </row>
    <row r="22" spans="65:72" ht="12.75" customHeight="1">
      <c r="BM22" s="2" t="s">
        <v>44</v>
      </c>
      <c r="BT22" s="14"/>
    </row>
    <row r="23" spans="1:72" ht="12.75" customHeight="1">
      <c r="A23" s="16" t="s">
        <v>20</v>
      </c>
      <c r="BM23" s="2" t="s">
        <v>45</v>
      </c>
      <c r="BT23" s="14"/>
    </row>
    <row r="24" spans="1:72" ht="12.75" customHeight="1">
      <c r="A24" s="16" t="s">
        <v>21</v>
      </c>
      <c r="BM24" s="2" t="s">
        <v>46</v>
      </c>
      <c r="BT24" s="14"/>
    </row>
    <row r="25" spans="1:72" ht="12.75" customHeight="1">
      <c r="A25" s="16" t="s">
        <v>22</v>
      </c>
      <c r="BM25" s="2" t="s">
        <v>47</v>
      </c>
      <c r="BT25" s="14"/>
    </row>
    <row r="26" spans="1:72" ht="12.75" customHeight="1">
      <c r="A26" s="16" t="s">
        <v>23</v>
      </c>
      <c r="BM26" s="2" t="s">
        <v>48</v>
      </c>
      <c r="BT26" s="14"/>
    </row>
    <row r="27" spans="1:72" ht="12.75" customHeight="1">
      <c r="A27" s="16" t="s">
        <v>24</v>
      </c>
      <c r="BM27" s="2" t="s">
        <v>49</v>
      </c>
      <c r="BT27" s="14"/>
    </row>
    <row r="28" spans="65:72" ht="12.75" customHeight="1">
      <c r="BM28" s="2" t="s">
        <v>50</v>
      </c>
      <c r="BT28" s="14"/>
    </row>
    <row r="29" spans="65:72" ht="12.75" customHeight="1">
      <c r="BM29" s="2" t="s">
        <v>51</v>
      </c>
      <c r="BT29" s="14"/>
    </row>
    <row r="30" spans="1:72" ht="12.75" customHeight="1">
      <c r="A30" s="8" t="s">
        <v>81</v>
      </c>
      <c r="BM30" s="2" t="s">
        <v>52</v>
      </c>
      <c r="BT30" s="14"/>
    </row>
    <row r="31" spans="1:72" ht="12.75" customHeight="1">
      <c r="A31" s="8" t="s">
        <v>85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4"/>
      <c r="BG31" s="12"/>
      <c r="BH31" s="12"/>
      <c r="BI31" s="12"/>
      <c r="BJ31" s="12"/>
      <c r="BM31" s="2" t="s">
        <v>53</v>
      </c>
      <c r="BT31" s="14"/>
    </row>
    <row r="32" spans="1:72" ht="12.75" customHeight="1">
      <c r="A32" s="8" t="s">
        <v>86</v>
      </c>
      <c r="B32" s="12">
        <f>IF(B9="large",0,B10/B9)</f>
        <v>0</v>
      </c>
      <c r="C32" s="12">
        <f>IF(C9="large",0,C10/C9)</f>
        <v>2.6457513110645907</v>
      </c>
      <c r="D32" s="12">
        <f aca="true" t="shared" si="12" ref="D32:BE32">IF(D9="large",0,D10/D9)</f>
        <v>0</v>
      </c>
      <c r="E32" s="12">
        <f t="shared" si="12"/>
        <v>3.4401283055462755</v>
      </c>
      <c r="F32" s="12">
        <f t="shared" si="12"/>
        <v>8.420753583206844</v>
      </c>
      <c r="G32" s="12">
        <f t="shared" si="12"/>
        <v>0</v>
      </c>
      <c r="H32" s="12">
        <f t="shared" si="12"/>
        <v>13.87777332977422</v>
      </c>
      <c r="I32" s="12">
        <f t="shared" si="12"/>
        <v>15.526475085202971</v>
      </c>
      <c r="J32" s="12">
        <f t="shared" si="12"/>
        <v>8.592273301858311</v>
      </c>
      <c r="K32" s="12">
        <f t="shared" si="12"/>
        <v>0</v>
      </c>
      <c r="L32" s="12">
        <f t="shared" si="12"/>
        <v>11.782051553814338</v>
      </c>
      <c r="M32" s="12">
        <f t="shared" si="12"/>
        <v>0</v>
      </c>
      <c r="N32" s="12">
        <f t="shared" si="12"/>
        <v>1.2067261061285968</v>
      </c>
      <c r="O32" s="12">
        <f t="shared" si="12"/>
        <v>2.7996554482236387</v>
      </c>
      <c r="P32" s="12">
        <f t="shared" si="12"/>
        <v>0</v>
      </c>
      <c r="Q32" s="12">
        <f t="shared" si="12"/>
        <v>4.969039949999533</v>
      </c>
      <c r="R32" s="12">
        <f t="shared" si="12"/>
        <v>8.008468276491088</v>
      </c>
      <c r="S32" s="12">
        <f t="shared" si="12"/>
        <v>12.01850425154663</v>
      </c>
      <c r="T32" s="12">
        <f t="shared" si="12"/>
        <v>0</v>
      </c>
      <c r="U32" s="12">
        <f t="shared" si="12"/>
        <v>15.083103128998355</v>
      </c>
      <c r="V32" s="12">
        <f t="shared" si="12"/>
        <v>0</v>
      </c>
      <c r="W32" s="12">
        <f t="shared" si="12"/>
        <v>8.210201423071629</v>
      </c>
      <c r="X32" s="12">
        <f t="shared" si="12"/>
        <v>0</v>
      </c>
      <c r="Y32" s="12">
        <f t="shared" si="12"/>
        <v>0</v>
      </c>
      <c r="Z32" s="12">
        <f t="shared" si="12"/>
        <v>28.762349126466134</v>
      </c>
      <c r="AA32" s="12">
        <f t="shared" si="12"/>
        <v>10.65896080198024</v>
      </c>
      <c r="AB32" s="12">
        <f t="shared" si="12"/>
        <v>9.135468796041984</v>
      </c>
      <c r="AC32" s="12">
        <f t="shared" si="12"/>
        <v>22.630095274240716</v>
      </c>
      <c r="AD32" s="12">
        <f t="shared" si="12"/>
        <v>23.061183443574222</v>
      </c>
      <c r="AE32" s="12">
        <f t="shared" si="12"/>
        <v>19.847906537954927</v>
      </c>
      <c r="AF32" s="12">
        <f t="shared" si="12"/>
        <v>14.233671437735332</v>
      </c>
      <c r="AG32" s="12">
        <f t="shared" si="12"/>
        <v>14.03458930534474</v>
      </c>
      <c r="AH32" s="12">
        <f t="shared" si="12"/>
        <v>0</v>
      </c>
      <c r="AI32" s="12">
        <f t="shared" si="12"/>
        <v>0</v>
      </c>
      <c r="AJ32" s="12">
        <f t="shared" si="12"/>
        <v>0</v>
      </c>
      <c r="AK32" s="12">
        <f t="shared" si="12"/>
        <v>0</v>
      </c>
      <c r="AL32" s="12">
        <f t="shared" si="12"/>
        <v>0</v>
      </c>
      <c r="AM32" s="12">
        <f t="shared" si="12"/>
        <v>0</v>
      </c>
      <c r="AN32" s="12">
        <f t="shared" si="12"/>
        <v>0</v>
      </c>
      <c r="AO32" s="12">
        <f t="shared" si="12"/>
        <v>0</v>
      </c>
      <c r="AP32" s="12">
        <f t="shared" si="12"/>
        <v>0</v>
      </c>
      <c r="AQ32" s="12">
        <f t="shared" si="12"/>
        <v>0</v>
      </c>
      <c r="AR32" s="12">
        <f t="shared" si="12"/>
        <v>0</v>
      </c>
      <c r="AS32" s="12">
        <f t="shared" si="12"/>
        <v>0</v>
      </c>
      <c r="AT32" s="12">
        <f t="shared" si="12"/>
        <v>0</v>
      </c>
      <c r="AU32" s="12">
        <f t="shared" si="12"/>
        <v>0</v>
      </c>
      <c r="AV32" s="12">
        <f t="shared" si="12"/>
        <v>0</v>
      </c>
      <c r="AW32" s="12">
        <f t="shared" si="12"/>
        <v>0</v>
      </c>
      <c r="AX32" s="12">
        <f t="shared" si="12"/>
        <v>0</v>
      </c>
      <c r="AY32" s="12">
        <f t="shared" si="12"/>
        <v>0</v>
      </c>
      <c r="AZ32" s="12">
        <f t="shared" si="12"/>
        <v>0</v>
      </c>
      <c r="BA32" s="12">
        <f t="shared" si="12"/>
        <v>0</v>
      </c>
      <c r="BB32" s="12">
        <f t="shared" si="12"/>
        <v>0</v>
      </c>
      <c r="BC32" s="12">
        <f t="shared" si="12"/>
        <v>0</v>
      </c>
      <c r="BD32" s="12">
        <f t="shared" si="12"/>
        <v>0</v>
      </c>
      <c r="BE32" s="12">
        <f t="shared" si="12"/>
        <v>0</v>
      </c>
      <c r="BF32" s="4"/>
      <c r="BG32" s="12"/>
      <c r="BH32" s="12"/>
      <c r="BI32" s="12"/>
      <c r="BJ32" s="12"/>
      <c r="BM32" s="2" t="s">
        <v>54</v>
      </c>
      <c r="BT32" s="14"/>
    </row>
    <row r="33" spans="1:72" ht="12.75" customHeight="1">
      <c r="A33" s="8" t="s">
        <v>87</v>
      </c>
      <c r="B33" s="12">
        <f>B10/B2</f>
        <v>3.623715376697393</v>
      </c>
      <c r="C33" s="12">
        <f>C10/C2</f>
        <v>7.559289460184545</v>
      </c>
      <c r="D33" s="12">
        <f aca="true" t="shared" si="13" ref="D33:BE33">D10/D2</f>
        <v>8.361576788295054</v>
      </c>
      <c r="E33" s="12">
        <f t="shared" si="13"/>
        <v>12.509557474713729</v>
      </c>
      <c r="F33" s="12">
        <f t="shared" si="13"/>
        <v>18.712785740459655</v>
      </c>
      <c r="G33" s="12">
        <f t="shared" si="13"/>
        <v>11.180339887498949</v>
      </c>
      <c r="H33" s="12">
        <f t="shared" si="13"/>
        <v>20.81665999466133</v>
      </c>
      <c r="I33" s="12">
        <f t="shared" si="13"/>
        <v>23.002185311411807</v>
      </c>
      <c r="J33" s="12">
        <f t="shared" si="13"/>
        <v>18.67885500403981</v>
      </c>
      <c r="K33" s="12">
        <f t="shared" si="13"/>
        <v>11.728859175816613</v>
      </c>
      <c r="L33" s="12">
        <f t="shared" si="13"/>
        <v>22.29036780451361</v>
      </c>
      <c r="M33" s="12">
        <f t="shared" si="13"/>
        <v>15.266080744202664</v>
      </c>
      <c r="N33" s="12">
        <f t="shared" si="13"/>
        <v>15.570659433917378</v>
      </c>
      <c r="O33" s="12">
        <f t="shared" si="13"/>
        <v>19.997538915883133</v>
      </c>
      <c r="P33" s="12">
        <f t="shared" si="13"/>
        <v>16.012815380508712</v>
      </c>
      <c r="Q33" s="12">
        <f t="shared" si="13"/>
        <v>17.88854381999832</v>
      </c>
      <c r="R33" s="12">
        <f t="shared" si="13"/>
        <v>20.891656373455014</v>
      </c>
      <c r="S33" s="12">
        <f t="shared" si="13"/>
        <v>24.03700850309326</v>
      </c>
      <c r="T33" s="12">
        <f t="shared" si="13"/>
        <v>15.101992432741996</v>
      </c>
      <c r="U33" s="12">
        <f t="shared" si="13"/>
        <v>25.13850521499726</v>
      </c>
      <c r="V33" s="12">
        <f t="shared" si="13"/>
        <v>18.170270503179918</v>
      </c>
      <c r="W33" s="12">
        <f t="shared" si="13"/>
        <v>20.52550355767907</v>
      </c>
      <c r="X33" s="12">
        <f t="shared" si="13"/>
        <v>22.37723711142063</v>
      </c>
      <c r="Y33" s="12">
        <f t="shared" si="13"/>
        <v>22.803508501982762</v>
      </c>
      <c r="Z33" s="12">
        <f t="shared" si="13"/>
        <v>41.08907018066591</v>
      </c>
      <c r="AA33" s="12">
        <f t="shared" si="13"/>
        <v>24.597601850723635</v>
      </c>
      <c r="AB33" s="12">
        <f t="shared" si="13"/>
        <v>28.109134757052257</v>
      </c>
      <c r="AC33" s="12">
        <f t="shared" si="13"/>
        <v>37.71682545706786</v>
      </c>
      <c r="AD33" s="12">
        <f t="shared" si="13"/>
        <v>38.43530573929037</v>
      </c>
      <c r="AE33" s="12">
        <f t="shared" si="13"/>
        <v>36.087102796281684</v>
      </c>
      <c r="AF33" s="12">
        <f t="shared" si="13"/>
        <v>28.467342875470663</v>
      </c>
      <c r="AG33" s="12">
        <f t="shared" si="13"/>
        <v>28.06917861068948</v>
      </c>
      <c r="AH33" s="12">
        <f t="shared" si="13"/>
        <v>24.308621740219888</v>
      </c>
      <c r="AI33" s="12">
        <f t="shared" si="13"/>
        <v>22.983776196568925</v>
      </c>
      <c r="AJ33" s="12">
        <f t="shared" si="13"/>
        <v>23.55136231020759</v>
      </c>
      <c r="AK33" s="12">
        <f t="shared" si="13"/>
        <v>27.75554665954844</v>
      </c>
      <c r="AL33" s="12">
        <f t="shared" si="13"/>
        <v>24.494897427831777</v>
      </c>
      <c r="AM33" s="12">
        <f t="shared" si="13"/>
        <v>22.80350850198276</v>
      </c>
      <c r="AN33" s="12">
        <f t="shared" si="13"/>
        <v>23.60387377408329</v>
      </c>
      <c r="AO33" s="12">
        <f t="shared" si="13"/>
        <v>22.80350850198276</v>
      </c>
      <c r="AP33" s="12">
        <f t="shared" si="13"/>
        <v>20.816659994661325</v>
      </c>
      <c r="AQ33" s="12">
        <f t="shared" si="13"/>
        <v>24.880667576405965</v>
      </c>
      <c r="AR33" s="12">
        <f t="shared" si="13"/>
        <v>23.79046856532723</v>
      </c>
      <c r="AS33" s="12">
        <f t="shared" si="13"/>
        <v>24.377976008801767</v>
      </c>
      <c r="AT33" s="12">
        <f t="shared" si="13"/>
        <v>31.03164454170876</v>
      </c>
      <c r="AU33" s="12">
        <f t="shared" si="13"/>
        <v>28.284271247461902</v>
      </c>
      <c r="AV33" s="12">
        <f t="shared" si="13"/>
        <v>26.331223544175334</v>
      </c>
      <c r="AW33" s="12">
        <f t="shared" si="13"/>
        <v>27.255405754769875</v>
      </c>
      <c r="AX33" s="12">
        <f t="shared" si="13"/>
        <v>29.439202887759492</v>
      </c>
      <c r="AY33" s="12">
        <f t="shared" si="13"/>
        <v>26.8741924943285</v>
      </c>
      <c r="AZ33" s="12">
        <f t="shared" si="13"/>
        <v>31.797973380564855</v>
      </c>
      <c r="BA33" s="12">
        <f t="shared" si="13"/>
        <v>41.63331998932265</v>
      </c>
      <c r="BB33" s="12">
        <f t="shared" si="13"/>
        <v>43.094580368566724</v>
      </c>
      <c r="BC33" s="12">
        <f t="shared" si="13"/>
        <v>41.63331998932266</v>
      </c>
      <c r="BD33" s="12">
        <f t="shared" si="13"/>
        <v>53.748384988657</v>
      </c>
      <c r="BE33" s="12">
        <f t="shared" si="13"/>
        <v>65.82805886043833</v>
      </c>
      <c r="BF33" s="4"/>
      <c r="BG33" s="12"/>
      <c r="BH33" s="12"/>
      <c r="BI33" s="12"/>
      <c r="BJ33" s="12"/>
      <c r="BM33" s="2" t="s">
        <v>55</v>
      </c>
      <c r="BT33" s="14"/>
    </row>
    <row r="34" spans="1:72" ht="12.75" customHeight="1">
      <c r="A34" s="8" t="s">
        <v>82</v>
      </c>
      <c r="B34" s="12">
        <f>B13</f>
        <v>84</v>
      </c>
      <c r="C34" s="12">
        <f>C13</f>
        <v>114.3153532995459</v>
      </c>
      <c r="D34" s="12">
        <f aca="true" t="shared" si="14" ref="D34:BE34">D13</f>
        <v>59.39696961966999</v>
      </c>
      <c r="E34" s="12">
        <f t="shared" si="14"/>
        <v>22.627416997969522</v>
      </c>
      <c r="F34" s="12">
        <f t="shared" si="14"/>
        <v>27.712812921102035</v>
      </c>
      <c r="G34" s="12">
        <f t="shared" si="14"/>
        <v>24.24871130596428</v>
      </c>
      <c r="H34" s="12">
        <f t="shared" si="14"/>
        <v>16</v>
      </c>
      <c r="I34" s="12">
        <f t="shared" si="14"/>
        <v>14</v>
      </c>
      <c r="J34" s="12">
        <f t="shared" si="14"/>
        <v>5.196152422706632</v>
      </c>
      <c r="K34" s="12">
        <f t="shared" si="14"/>
        <v>21</v>
      </c>
      <c r="L34" s="12">
        <f t="shared" si="14"/>
        <v>31.176914536239792</v>
      </c>
      <c r="M34" s="12">
        <f t="shared" si="14"/>
        <v>21.213203435596427</v>
      </c>
      <c r="N34" s="12">
        <f t="shared" si="14"/>
        <v>11.313708498984761</v>
      </c>
      <c r="O34" s="12">
        <f t="shared" si="14"/>
        <v>20.784609690826528</v>
      </c>
      <c r="P34" s="12">
        <f t="shared" si="14"/>
        <v>17.320508075688775</v>
      </c>
      <c r="Q34" s="12">
        <f t="shared" si="14"/>
        <v>10</v>
      </c>
      <c r="R34" s="12">
        <f t="shared" si="14"/>
        <v>8.48528137423857</v>
      </c>
      <c r="S34" s="12">
        <f t="shared" si="14"/>
        <v>8.660254037844387</v>
      </c>
      <c r="T34" s="12">
        <f t="shared" si="14"/>
        <v>15</v>
      </c>
      <c r="U34" s="12">
        <f t="shared" si="14"/>
        <v>25.98076211353316</v>
      </c>
      <c r="V34" s="12">
        <f t="shared" si="14"/>
        <v>15</v>
      </c>
      <c r="W34" s="12">
        <f t="shared" si="14"/>
        <v>11.313708498984761</v>
      </c>
      <c r="X34" s="12">
        <f t="shared" si="14"/>
        <v>13.856406460551018</v>
      </c>
      <c r="Y34" s="12">
        <f t="shared" si="14"/>
        <v>17.320508075688775</v>
      </c>
      <c r="Z34" s="12">
        <f t="shared" si="14"/>
        <v>8</v>
      </c>
      <c r="AA34" s="12">
        <f t="shared" si="14"/>
        <v>5.656854249492381</v>
      </c>
      <c r="AB34" s="12">
        <f t="shared" si="14"/>
        <v>5.196152422706632</v>
      </c>
      <c r="AC34" s="12">
        <f t="shared" si="14"/>
        <v>8.660254037844387</v>
      </c>
      <c r="AD34" s="12">
        <f t="shared" si="14"/>
        <v>5.196152422706632</v>
      </c>
      <c r="AE34" s="12">
        <f t="shared" si="14"/>
        <v>4.242640687119285</v>
      </c>
      <c r="AF34" s="12">
        <f t="shared" si="14"/>
        <v>4.242640687119285</v>
      </c>
      <c r="AG34" s="12">
        <f t="shared" si="14"/>
        <v>5.196152422706632</v>
      </c>
      <c r="AH34" s="12">
        <f t="shared" si="14"/>
        <v>6</v>
      </c>
      <c r="AI34" s="12">
        <f t="shared" si="14"/>
        <v>0</v>
      </c>
      <c r="AJ34" s="12">
        <f t="shared" si="14"/>
        <v>0</v>
      </c>
      <c r="AK34" s="12">
        <f t="shared" si="14"/>
        <v>0</v>
      </c>
      <c r="AL34" s="12">
        <f t="shared" si="14"/>
        <v>0</v>
      </c>
      <c r="AM34" s="12">
        <f t="shared" si="14"/>
        <v>0</v>
      </c>
      <c r="AN34" s="12">
        <f t="shared" si="14"/>
        <v>0</v>
      </c>
      <c r="AO34" s="12">
        <f t="shared" si="14"/>
        <v>0</v>
      </c>
      <c r="AP34" s="12">
        <f t="shared" si="14"/>
        <v>0</v>
      </c>
      <c r="AQ34" s="12">
        <f t="shared" si="14"/>
        <v>0</v>
      </c>
      <c r="AR34" s="12">
        <f t="shared" si="14"/>
        <v>0</v>
      </c>
      <c r="AS34" s="12">
        <f t="shared" si="14"/>
        <v>0</v>
      </c>
      <c r="AT34" s="12">
        <f t="shared" si="14"/>
        <v>0</v>
      </c>
      <c r="AU34" s="12">
        <f t="shared" si="14"/>
        <v>0</v>
      </c>
      <c r="AV34" s="12">
        <f t="shared" si="14"/>
        <v>0</v>
      </c>
      <c r="AW34" s="12">
        <f t="shared" si="14"/>
        <v>0</v>
      </c>
      <c r="AX34" s="12">
        <f t="shared" si="14"/>
        <v>0</v>
      </c>
      <c r="AY34" s="12">
        <f t="shared" si="14"/>
        <v>0</v>
      </c>
      <c r="AZ34" s="12">
        <f t="shared" si="14"/>
        <v>0</v>
      </c>
      <c r="BA34" s="12">
        <f t="shared" si="14"/>
        <v>0</v>
      </c>
      <c r="BB34" s="12">
        <f t="shared" si="14"/>
        <v>0</v>
      </c>
      <c r="BC34" s="12">
        <f t="shared" si="14"/>
        <v>0</v>
      </c>
      <c r="BD34" s="12">
        <f t="shared" si="14"/>
        <v>0</v>
      </c>
      <c r="BE34" s="12">
        <f t="shared" si="14"/>
        <v>0</v>
      </c>
      <c r="BF34" s="4"/>
      <c r="BG34" s="12"/>
      <c r="BH34" s="12"/>
      <c r="BI34" s="12"/>
      <c r="BJ34" s="12"/>
      <c r="BM34" s="2" t="s">
        <v>56</v>
      </c>
      <c r="BT34" s="14"/>
    </row>
    <row r="35" spans="1:72" ht="12.75" customHeight="1">
      <c r="A35" s="8" t="s">
        <v>83</v>
      </c>
      <c r="B35" s="12">
        <f>B15+B13</f>
        <v>323.16521486202794</v>
      </c>
      <c r="C35" s="12">
        <f>C15+C13</f>
        <v>286.2891885187443</v>
      </c>
      <c r="D35" s="12">
        <f aca="true" t="shared" si="15" ref="D35:BE35">D15+D13</f>
        <v>201.5437750206859</v>
      </c>
      <c r="E35" s="12">
        <f t="shared" si="15"/>
        <v>122.3911378588115</v>
      </c>
      <c r="F35" s="12">
        <f t="shared" si="15"/>
        <v>120.34110233637733</v>
      </c>
      <c r="G35" s="12">
        <f t="shared" si="15"/>
        <v>113.69143040595587</v>
      </c>
      <c r="H35" s="12">
        <f t="shared" si="15"/>
        <v>57.63331998932266</v>
      </c>
      <c r="I35" s="12">
        <f t="shared" si="15"/>
        <v>54.36883522152772</v>
      </c>
      <c r="J35" s="12">
        <f t="shared" si="15"/>
        <v>51.594428252741515</v>
      </c>
      <c r="K35" s="12">
        <f t="shared" si="15"/>
        <v>70.26120853842977</v>
      </c>
      <c r="L35" s="12">
        <f t="shared" si="15"/>
        <v>70.0576846638271</v>
      </c>
      <c r="M35" s="12">
        <f t="shared" si="15"/>
        <v>73.11787796588548</v>
      </c>
      <c r="N35" s="12">
        <f t="shared" si="15"/>
        <v>55.84190181512998</v>
      </c>
      <c r="O35" s="12">
        <f t="shared" si="15"/>
        <v>68.9386834002731</v>
      </c>
      <c r="P35" s="12">
        <f t="shared" si="15"/>
        <v>58.953828065011436</v>
      </c>
      <c r="Q35" s="12">
        <f t="shared" si="15"/>
        <v>42.298759674996965</v>
      </c>
      <c r="R35" s="12">
        <f t="shared" si="15"/>
        <v>38.1166139972556</v>
      </c>
      <c r="S35" s="12">
        <f t="shared" si="15"/>
        <v>32.69726254093765</v>
      </c>
      <c r="T35" s="12">
        <f t="shared" si="15"/>
        <v>43.69378562220979</v>
      </c>
      <c r="U35" s="12">
        <f t="shared" si="15"/>
        <v>44.08048586833118</v>
      </c>
      <c r="V35" s="12">
        <f t="shared" si="15"/>
        <v>47.70648690572385</v>
      </c>
      <c r="W35" s="12">
        <f t="shared" si="15"/>
        <v>31.01819191435667</v>
      </c>
      <c r="X35" s="12">
        <f t="shared" si="15"/>
        <v>47.42226212768196</v>
      </c>
      <c r="Y35" s="12">
        <f t="shared" si="15"/>
        <v>51.525770828662914</v>
      </c>
      <c r="Z35" s="12">
        <f t="shared" si="15"/>
        <v>25.257409475879683</v>
      </c>
      <c r="AA35" s="12">
        <f t="shared" si="15"/>
        <v>23.77708761285879</v>
      </c>
      <c r="AB35" s="12">
        <f t="shared" si="15"/>
        <v>29.86191817201999</v>
      </c>
      <c r="AC35" s="12">
        <f t="shared" si="15"/>
        <v>26.764330257236963</v>
      </c>
      <c r="AD35" s="12">
        <f t="shared" si="15"/>
        <v>23.64509917756601</v>
      </c>
      <c r="AE35" s="12">
        <f t="shared" si="15"/>
        <v>22.105756571278718</v>
      </c>
      <c r="AF35" s="12">
        <f t="shared" si="15"/>
        <v>18.476312124854616</v>
      </c>
      <c r="AG35" s="12">
        <f t="shared" si="15"/>
        <v>19.23074172805137</v>
      </c>
      <c r="AH35" s="12">
        <f t="shared" si="15"/>
        <v>30.308621740219888</v>
      </c>
      <c r="AI35" s="12">
        <f t="shared" si="15"/>
        <v>20.685398576912032</v>
      </c>
      <c r="AJ35" s="12">
        <f t="shared" si="15"/>
        <v>21.196226079186832</v>
      </c>
      <c r="AK35" s="12">
        <f t="shared" si="15"/>
        <v>24.979991993593597</v>
      </c>
      <c r="AL35" s="12">
        <f t="shared" si="15"/>
        <v>19.595917942265423</v>
      </c>
      <c r="AM35" s="12">
        <f t="shared" si="15"/>
        <v>18.24280680158621</v>
      </c>
      <c r="AN35" s="12">
        <f t="shared" si="15"/>
        <v>18.883099019266634</v>
      </c>
      <c r="AO35" s="12">
        <f t="shared" si="15"/>
        <v>18.24280680158621</v>
      </c>
      <c r="AP35" s="12">
        <f t="shared" si="15"/>
        <v>16.65332799572906</v>
      </c>
      <c r="AQ35" s="12">
        <f t="shared" si="15"/>
        <v>17.416467303484175</v>
      </c>
      <c r="AR35" s="12">
        <f t="shared" si="15"/>
        <v>16.65332799572906</v>
      </c>
      <c r="AS35" s="12">
        <f t="shared" si="15"/>
        <v>17.064583206161235</v>
      </c>
      <c r="AT35" s="12">
        <f t="shared" si="15"/>
        <v>18.618986725025255</v>
      </c>
      <c r="AU35" s="12">
        <f t="shared" si="15"/>
        <v>14.142135623730951</v>
      </c>
      <c r="AV35" s="12">
        <f t="shared" si="15"/>
        <v>13.165611772087667</v>
      </c>
      <c r="AW35" s="12">
        <f t="shared" si="15"/>
        <v>13.627702877384937</v>
      </c>
      <c r="AX35" s="12">
        <f t="shared" si="15"/>
        <v>11.775681155103797</v>
      </c>
      <c r="AY35" s="12">
        <f t="shared" si="15"/>
        <v>10.7496769977314</v>
      </c>
      <c r="AZ35" s="12">
        <f t="shared" si="15"/>
        <v>9.539392014169456</v>
      </c>
      <c r="BA35" s="12">
        <f t="shared" si="15"/>
        <v>8.32666399786453</v>
      </c>
      <c r="BB35" s="12">
        <f t="shared" si="15"/>
        <v>8.618916073713345</v>
      </c>
      <c r="BC35" s="12">
        <f t="shared" si="15"/>
        <v>8.326663997864532</v>
      </c>
      <c r="BD35" s="12">
        <f t="shared" si="15"/>
        <v>5.3748384988657</v>
      </c>
      <c r="BE35" s="12">
        <f t="shared" si="15"/>
        <v>6.582805886043833</v>
      </c>
      <c r="BF35" s="4"/>
      <c r="BG35" s="12"/>
      <c r="BH35" s="12"/>
      <c r="BI35" s="12"/>
      <c r="BJ35" s="12"/>
      <c r="BM35" s="2" t="s">
        <v>57</v>
      </c>
      <c r="BT35" s="14"/>
    </row>
    <row r="36" spans="1:72" ht="12.75" customHeight="1">
      <c r="A36" s="8" t="s">
        <v>84</v>
      </c>
      <c r="B36" s="12">
        <f>B13</f>
        <v>84</v>
      </c>
      <c r="C36" s="12">
        <f>C13</f>
        <v>114.3153532995459</v>
      </c>
      <c r="D36" s="12">
        <f aca="true" t="shared" si="16" ref="D36:BE36">D13</f>
        <v>59.39696961966999</v>
      </c>
      <c r="E36" s="12">
        <f t="shared" si="16"/>
        <v>22.627416997969522</v>
      </c>
      <c r="F36" s="12">
        <f t="shared" si="16"/>
        <v>27.712812921102035</v>
      </c>
      <c r="G36" s="12">
        <f t="shared" si="16"/>
        <v>24.24871130596428</v>
      </c>
      <c r="H36" s="12">
        <f t="shared" si="16"/>
        <v>16</v>
      </c>
      <c r="I36" s="12">
        <f t="shared" si="16"/>
        <v>14</v>
      </c>
      <c r="J36" s="12">
        <f t="shared" si="16"/>
        <v>5.196152422706632</v>
      </c>
      <c r="K36" s="12">
        <f t="shared" si="16"/>
        <v>21</v>
      </c>
      <c r="L36" s="12">
        <f t="shared" si="16"/>
        <v>31.176914536239792</v>
      </c>
      <c r="M36" s="12">
        <f t="shared" si="16"/>
        <v>21.213203435596427</v>
      </c>
      <c r="N36" s="12">
        <f t="shared" si="16"/>
        <v>11.313708498984761</v>
      </c>
      <c r="O36" s="12">
        <f t="shared" si="16"/>
        <v>20.784609690826528</v>
      </c>
      <c r="P36" s="12">
        <f t="shared" si="16"/>
        <v>17.320508075688775</v>
      </c>
      <c r="Q36" s="12">
        <f t="shared" si="16"/>
        <v>10</v>
      </c>
      <c r="R36" s="12">
        <f t="shared" si="16"/>
        <v>8.48528137423857</v>
      </c>
      <c r="S36" s="12">
        <f t="shared" si="16"/>
        <v>8.660254037844387</v>
      </c>
      <c r="T36" s="12">
        <f t="shared" si="16"/>
        <v>15</v>
      </c>
      <c r="U36" s="12">
        <f t="shared" si="16"/>
        <v>25.98076211353316</v>
      </c>
      <c r="V36" s="12">
        <f t="shared" si="16"/>
        <v>15</v>
      </c>
      <c r="W36" s="12">
        <f t="shared" si="16"/>
        <v>11.313708498984761</v>
      </c>
      <c r="X36" s="12">
        <f t="shared" si="16"/>
        <v>13.856406460551018</v>
      </c>
      <c r="Y36" s="12">
        <f t="shared" si="16"/>
        <v>17.320508075688775</v>
      </c>
      <c r="Z36" s="12">
        <f t="shared" si="16"/>
        <v>8</v>
      </c>
      <c r="AA36" s="12">
        <f t="shared" si="16"/>
        <v>5.656854249492381</v>
      </c>
      <c r="AB36" s="12">
        <f t="shared" si="16"/>
        <v>5.196152422706632</v>
      </c>
      <c r="AC36" s="12">
        <f t="shared" si="16"/>
        <v>8.660254037844387</v>
      </c>
      <c r="AD36" s="12">
        <f t="shared" si="16"/>
        <v>5.196152422706632</v>
      </c>
      <c r="AE36" s="12">
        <f t="shared" si="16"/>
        <v>4.242640687119285</v>
      </c>
      <c r="AF36" s="12">
        <f t="shared" si="16"/>
        <v>4.242640687119285</v>
      </c>
      <c r="AG36" s="12">
        <f t="shared" si="16"/>
        <v>5.196152422706632</v>
      </c>
      <c r="AH36" s="12">
        <f t="shared" si="16"/>
        <v>6</v>
      </c>
      <c r="AI36" s="12">
        <f t="shared" si="16"/>
        <v>0</v>
      </c>
      <c r="AJ36" s="12">
        <f t="shared" si="16"/>
        <v>0</v>
      </c>
      <c r="AK36" s="12">
        <f t="shared" si="16"/>
        <v>0</v>
      </c>
      <c r="AL36" s="12">
        <f t="shared" si="16"/>
        <v>0</v>
      </c>
      <c r="AM36" s="12">
        <f t="shared" si="16"/>
        <v>0</v>
      </c>
      <c r="AN36" s="12">
        <f t="shared" si="16"/>
        <v>0</v>
      </c>
      <c r="AO36" s="12">
        <f t="shared" si="16"/>
        <v>0</v>
      </c>
      <c r="AP36" s="12">
        <f t="shared" si="16"/>
        <v>0</v>
      </c>
      <c r="AQ36" s="12">
        <f t="shared" si="16"/>
        <v>0</v>
      </c>
      <c r="AR36" s="12">
        <f t="shared" si="16"/>
        <v>0</v>
      </c>
      <c r="AS36" s="12">
        <f t="shared" si="16"/>
        <v>0</v>
      </c>
      <c r="AT36" s="12">
        <f t="shared" si="16"/>
        <v>0</v>
      </c>
      <c r="AU36" s="12">
        <f t="shared" si="16"/>
        <v>0</v>
      </c>
      <c r="AV36" s="12">
        <f t="shared" si="16"/>
        <v>0</v>
      </c>
      <c r="AW36" s="12">
        <f t="shared" si="16"/>
        <v>0</v>
      </c>
      <c r="AX36" s="12">
        <f t="shared" si="16"/>
        <v>0</v>
      </c>
      <c r="AY36" s="12">
        <f t="shared" si="16"/>
        <v>0</v>
      </c>
      <c r="AZ36" s="12">
        <f t="shared" si="16"/>
        <v>0</v>
      </c>
      <c r="BA36" s="12">
        <f t="shared" si="16"/>
        <v>0</v>
      </c>
      <c r="BB36" s="12">
        <f t="shared" si="16"/>
        <v>0</v>
      </c>
      <c r="BC36" s="12">
        <f t="shared" si="16"/>
        <v>0</v>
      </c>
      <c r="BD36" s="12">
        <f t="shared" si="16"/>
        <v>0</v>
      </c>
      <c r="BE36" s="12">
        <f t="shared" si="16"/>
        <v>0</v>
      </c>
      <c r="BF36" s="4"/>
      <c r="BG36" s="12"/>
      <c r="BH36" s="12"/>
      <c r="BI36" s="12"/>
      <c r="BJ36" s="12"/>
      <c r="BM36" s="2" t="s">
        <v>58</v>
      </c>
      <c r="BT36" s="14"/>
    </row>
    <row r="37" spans="65:72" ht="12.75" customHeight="1">
      <c r="BM37" s="2" t="s">
        <v>59</v>
      </c>
      <c r="BT37" s="14"/>
    </row>
    <row r="38" spans="1:72" ht="12.75" customHeight="1">
      <c r="A38" s="8" t="s">
        <v>94</v>
      </c>
      <c r="BT38" s="14" t="s">
        <v>61</v>
      </c>
    </row>
    <row r="39" spans="1:72" ht="12.75" customHeight="1">
      <c r="A39" s="8" t="s">
        <v>85</v>
      </c>
      <c r="B39" s="8">
        <f>0</f>
        <v>0</v>
      </c>
      <c r="C39" s="8">
        <f>0</f>
        <v>0</v>
      </c>
      <c r="D39" s="8">
        <f>0</f>
        <v>0</v>
      </c>
      <c r="E39" s="8">
        <f>0</f>
        <v>0</v>
      </c>
      <c r="F39" s="8">
        <f>0</f>
        <v>0</v>
      </c>
      <c r="G39" s="8">
        <f>0</f>
        <v>0</v>
      </c>
      <c r="H39" s="8">
        <f>0</f>
        <v>0</v>
      </c>
      <c r="I39" s="8">
        <f>0</f>
        <v>0</v>
      </c>
      <c r="J39" s="8">
        <f>0</f>
        <v>0</v>
      </c>
      <c r="K39" s="8">
        <f>0</f>
        <v>0</v>
      </c>
      <c r="L39" s="8">
        <f>0</f>
        <v>0</v>
      </c>
      <c r="M39" s="8">
        <f>0</f>
        <v>0</v>
      </c>
      <c r="N39" s="8">
        <f>0</f>
        <v>0</v>
      </c>
      <c r="O39" s="8">
        <f>0</f>
        <v>0</v>
      </c>
      <c r="P39" s="8">
        <f>0</f>
        <v>0</v>
      </c>
      <c r="Q39" s="8">
        <f>0</f>
        <v>0</v>
      </c>
      <c r="R39" s="8">
        <f>0</f>
        <v>0</v>
      </c>
      <c r="S39" s="8">
        <f>0</f>
        <v>0</v>
      </c>
      <c r="T39" s="8">
        <f>0</f>
        <v>0</v>
      </c>
      <c r="U39" s="8">
        <f>0</f>
        <v>0</v>
      </c>
      <c r="V39" s="8">
        <f>0</f>
        <v>0</v>
      </c>
      <c r="W39" s="8">
        <f>0</f>
        <v>0</v>
      </c>
      <c r="X39" s="8">
        <f>0</f>
        <v>0</v>
      </c>
      <c r="Y39" s="8">
        <f>0</f>
        <v>0</v>
      </c>
      <c r="Z39" s="8">
        <f>0</f>
        <v>0</v>
      </c>
      <c r="AA39" s="8">
        <f>0</f>
        <v>0</v>
      </c>
      <c r="AB39" s="8">
        <f>0</f>
        <v>0</v>
      </c>
      <c r="AC39" s="8">
        <f>0</f>
        <v>0</v>
      </c>
      <c r="AD39" s="8">
        <f>0</f>
        <v>0</v>
      </c>
      <c r="AE39" s="8">
        <f>0</f>
        <v>0</v>
      </c>
      <c r="AF39" s="8">
        <f>0</f>
        <v>0</v>
      </c>
      <c r="AG39" s="8">
        <f>0</f>
        <v>0</v>
      </c>
      <c r="AH39" s="8">
        <f>0</f>
        <v>0</v>
      </c>
      <c r="AI39" s="8">
        <f>0</f>
        <v>0</v>
      </c>
      <c r="AJ39" s="8">
        <f>0</f>
        <v>0</v>
      </c>
      <c r="AK39" s="8">
        <f>0</f>
        <v>0</v>
      </c>
      <c r="AL39" s="8">
        <f>0</f>
        <v>0</v>
      </c>
      <c r="AM39" s="8">
        <f>0</f>
        <v>0</v>
      </c>
      <c r="AN39" s="8">
        <f>0</f>
        <v>0</v>
      </c>
      <c r="AO39" s="8">
        <f>0</f>
        <v>0</v>
      </c>
      <c r="AP39" s="8">
        <f>0</f>
        <v>0</v>
      </c>
      <c r="AQ39" s="8">
        <f>0</f>
        <v>0</v>
      </c>
      <c r="AR39" s="8">
        <f>0</f>
        <v>0</v>
      </c>
      <c r="AS39" s="8">
        <f>0</f>
        <v>0</v>
      </c>
      <c r="AT39" s="8">
        <f>0</f>
        <v>0</v>
      </c>
      <c r="AU39" s="8">
        <f>0</f>
        <v>0</v>
      </c>
      <c r="AV39" s="8">
        <f>0</f>
        <v>0</v>
      </c>
      <c r="AW39" s="8">
        <f>0</f>
        <v>0</v>
      </c>
      <c r="AX39" s="8">
        <f>0</f>
        <v>0</v>
      </c>
      <c r="AY39" s="8">
        <f>0</f>
        <v>0</v>
      </c>
      <c r="AZ39" s="8">
        <f>0</f>
        <v>0</v>
      </c>
      <c r="BA39" s="8">
        <f>0</f>
        <v>0</v>
      </c>
      <c r="BB39" s="8">
        <f>0</f>
        <v>0</v>
      </c>
      <c r="BC39" s="8">
        <f>0</f>
        <v>0</v>
      </c>
      <c r="BD39" s="8">
        <f>0</f>
        <v>0</v>
      </c>
      <c r="BE39" s="8">
        <f>0</f>
        <v>0</v>
      </c>
      <c r="BT39" s="14" t="s">
        <v>62</v>
      </c>
    </row>
    <row r="40" spans="1:72" ht="12.75" customHeight="1">
      <c r="A40" s="8" t="s">
        <v>86</v>
      </c>
      <c r="B40" s="12">
        <f>B33</f>
        <v>3.623715376697393</v>
      </c>
      <c r="C40" s="12">
        <f aca="true" t="shared" si="17" ref="C40:BE40">C33</f>
        <v>7.559289460184545</v>
      </c>
      <c r="D40" s="12">
        <f t="shared" si="17"/>
        <v>8.361576788295054</v>
      </c>
      <c r="E40" s="12">
        <f t="shared" si="17"/>
        <v>12.509557474713729</v>
      </c>
      <c r="F40" s="12">
        <f t="shared" si="17"/>
        <v>18.712785740459655</v>
      </c>
      <c r="G40" s="12">
        <f t="shared" si="17"/>
        <v>11.180339887498949</v>
      </c>
      <c r="H40" s="12">
        <f t="shared" si="17"/>
        <v>20.81665999466133</v>
      </c>
      <c r="I40" s="12">
        <f t="shared" si="17"/>
        <v>23.002185311411807</v>
      </c>
      <c r="J40" s="12">
        <f t="shared" si="17"/>
        <v>18.67885500403981</v>
      </c>
      <c r="K40" s="12">
        <f t="shared" si="17"/>
        <v>11.728859175816613</v>
      </c>
      <c r="L40" s="12">
        <f t="shared" si="17"/>
        <v>22.29036780451361</v>
      </c>
      <c r="M40" s="12">
        <f t="shared" si="17"/>
        <v>15.266080744202664</v>
      </c>
      <c r="N40" s="12">
        <f t="shared" si="17"/>
        <v>15.570659433917378</v>
      </c>
      <c r="O40" s="12">
        <f t="shared" si="17"/>
        <v>19.997538915883133</v>
      </c>
      <c r="P40" s="12">
        <f t="shared" si="17"/>
        <v>16.012815380508712</v>
      </c>
      <c r="Q40" s="12">
        <f t="shared" si="17"/>
        <v>17.88854381999832</v>
      </c>
      <c r="R40" s="12">
        <f t="shared" si="17"/>
        <v>20.891656373455014</v>
      </c>
      <c r="S40" s="12">
        <f t="shared" si="17"/>
        <v>24.03700850309326</v>
      </c>
      <c r="T40" s="12">
        <f t="shared" si="17"/>
        <v>15.101992432741996</v>
      </c>
      <c r="U40" s="12">
        <f t="shared" si="17"/>
        <v>25.13850521499726</v>
      </c>
      <c r="V40" s="12">
        <f t="shared" si="17"/>
        <v>18.170270503179918</v>
      </c>
      <c r="W40" s="12">
        <f t="shared" si="17"/>
        <v>20.52550355767907</v>
      </c>
      <c r="X40" s="12">
        <f t="shared" si="17"/>
        <v>22.37723711142063</v>
      </c>
      <c r="Y40" s="12">
        <f t="shared" si="17"/>
        <v>22.803508501982762</v>
      </c>
      <c r="Z40" s="12">
        <f t="shared" si="17"/>
        <v>41.08907018066591</v>
      </c>
      <c r="AA40" s="12">
        <f t="shared" si="17"/>
        <v>24.597601850723635</v>
      </c>
      <c r="AB40" s="12">
        <f t="shared" si="17"/>
        <v>28.109134757052257</v>
      </c>
      <c r="AC40" s="12">
        <f t="shared" si="17"/>
        <v>37.71682545706786</v>
      </c>
      <c r="AD40" s="12">
        <f t="shared" si="17"/>
        <v>38.43530573929037</v>
      </c>
      <c r="AE40" s="12">
        <f t="shared" si="17"/>
        <v>36.087102796281684</v>
      </c>
      <c r="AF40" s="12">
        <f t="shared" si="17"/>
        <v>28.467342875470663</v>
      </c>
      <c r="AG40" s="12">
        <f t="shared" si="17"/>
        <v>28.06917861068948</v>
      </c>
      <c r="AH40" s="12">
        <f t="shared" si="17"/>
        <v>24.308621740219888</v>
      </c>
      <c r="AI40" s="12">
        <f t="shared" si="17"/>
        <v>22.983776196568925</v>
      </c>
      <c r="AJ40" s="12">
        <f t="shared" si="17"/>
        <v>23.55136231020759</v>
      </c>
      <c r="AK40" s="12">
        <f t="shared" si="17"/>
        <v>27.75554665954844</v>
      </c>
      <c r="AL40" s="12">
        <f t="shared" si="17"/>
        <v>24.494897427831777</v>
      </c>
      <c r="AM40" s="12">
        <f t="shared" si="17"/>
        <v>22.80350850198276</v>
      </c>
      <c r="AN40" s="12">
        <f t="shared" si="17"/>
        <v>23.60387377408329</v>
      </c>
      <c r="AO40" s="12">
        <f t="shared" si="17"/>
        <v>22.80350850198276</v>
      </c>
      <c r="AP40" s="12">
        <f t="shared" si="17"/>
        <v>20.816659994661325</v>
      </c>
      <c r="AQ40" s="12">
        <f t="shared" si="17"/>
        <v>24.880667576405965</v>
      </c>
      <c r="AR40" s="12">
        <f t="shared" si="17"/>
        <v>23.79046856532723</v>
      </c>
      <c r="AS40" s="12">
        <f t="shared" si="17"/>
        <v>24.377976008801767</v>
      </c>
      <c r="AT40" s="12">
        <f t="shared" si="17"/>
        <v>31.03164454170876</v>
      </c>
      <c r="AU40" s="12">
        <f t="shared" si="17"/>
        <v>28.284271247461902</v>
      </c>
      <c r="AV40" s="12">
        <f t="shared" si="17"/>
        <v>26.331223544175334</v>
      </c>
      <c r="AW40" s="12">
        <f t="shared" si="17"/>
        <v>27.255405754769875</v>
      </c>
      <c r="AX40" s="12">
        <f t="shared" si="17"/>
        <v>29.439202887759492</v>
      </c>
      <c r="AY40" s="12">
        <f t="shared" si="17"/>
        <v>26.8741924943285</v>
      </c>
      <c r="AZ40" s="12">
        <f t="shared" si="17"/>
        <v>31.797973380564855</v>
      </c>
      <c r="BA40" s="12">
        <f t="shared" si="17"/>
        <v>41.63331998932265</v>
      </c>
      <c r="BB40" s="12">
        <f t="shared" si="17"/>
        <v>43.094580368566724</v>
      </c>
      <c r="BC40" s="12">
        <f t="shared" si="17"/>
        <v>41.63331998932266</v>
      </c>
      <c r="BD40" s="12">
        <f t="shared" si="17"/>
        <v>53.748384988657</v>
      </c>
      <c r="BE40" s="12">
        <f t="shared" si="17"/>
        <v>65.82805886043833</v>
      </c>
      <c r="BT40" s="14" t="s">
        <v>63</v>
      </c>
    </row>
    <row r="41" spans="1:72" ht="12.75" customHeight="1">
      <c r="A41" s="8" t="s">
        <v>82</v>
      </c>
      <c r="B41" s="12">
        <f>B14</f>
        <v>150</v>
      </c>
      <c r="C41" s="12">
        <f aca="true" t="shared" si="18" ref="C41:BE41">C14</f>
        <v>219.3153532995459</v>
      </c>
      <c r="D41" s="12">
        <f t="shared" si="18"/>
        <v>93.39696961966999</v>
      </c>
      <c r="E41" s="12">
        <f t="shared" si="18"/>
        <v>44.62741699796952</v>
      </c>
      <c r="F41" s="12">
        <f t="shared" si="18"/>
        <v>54.712812921102035</v>
      </c>
      <c r="G41" s="12">
        <f t="shared" si="18"/>
        <v>48.24871130596428</v>
      </c>
      <c r="H41" s="12">
        <f t="shared" si="18"/>
        <v>40</v>
      </c>
      <c r="I41" s="12">
        <f t="shared" si="18"/>
        <v>35.6</v>
      </c>
      <c r="J41" s="12">
        <f t="shared" si="18"/>
        <v>18.99615242270663</v>
      </c>
      <c r="K41" s="12">
        <f t="shared" si="18"/>
        <v>25.2</v>
      </c>
      <c r="L41" s="12">
        <f t="shared" si="18"/>
        <v>42.276914536239794</v>
      </c>
      <c r="M41" s="12">
        <f t="shared" si="18"/>
        <v>28.013203435596427</v>
      </c>
      <c r="N41" s="12">
        <f t="shared" si="18"/>
        <v>17.513708498984762</v>
      </c>
      <c r="O41" s="12">
        <f t="shared" si="18"/>
        <v>29.184609690826527</v>
      </c>
      <c r="P41" s="12">
        <f t="shared" si="18"/>
        <v>25.120508075688775</v>
      </c>
      <c r="Q41" s="12">
        <f t="shared" si="18"/>
        <v>20</v>
      </c>
      <c r="R41" s="12">
        <f t="shared" si="18"/>
        <v>13.08528137423857</v>
      </c>
      <c r="S41" s="12">
        <f t="shared" si="18"/>
        <v>14.660254037844387</v>
      </c>
      <c r="T41" s="12">
        <f t="shared" si="18"/>
        <v>16.9</v>
      </c>
      <c r="U41" s="12">
        <f t="shared" si="18"/>
        <v>31.38076211353316</v>
      </c>
      <c r="V41" s="12">
        <f t="shared" si="18"/>
        <v>16.8</v>
      </c>
      <c r="W41" s="12">
        <f t="shared" si="18"/>
        <v>14.513708498984762</v>
      </c>
      <c r="X41" s="12">
        <f t="shared" si="18"/>
        <v>18.356406460551018</v>
      </c>
      <c r="Y41" s="12">
        <f t="shared" si="18"/>
        <v>21.820508075688775</v>
      </c>
      <c r="Z41" s="12">
        <f t="shared" si="18"/>
        <v>13.6</v>
      </c>
      <c r="AA41" s="12">
        <f t="shared" si="18"/>
        <v>8.256854249492381</v>
      </c>
      <c r="AB41" s="12">
        <f t="shared" si="18"/>
        <v>9.096152422706632</v>
      </c>
      <c r="AC41" s="12">
        <f t="shared" si="18"/>
        <v>12.260254037844387</v>
      </c>
      <c r="AD41" s="12">
        <f t="shared" si="18"/>
        <v>8.796152422706632</v>
      </c>
      <c r="AE41" s="12">
        <f t="shared" si="18"/>
        <v>6.442640687119285</v>
      </c>
      <c r="AF41" s="12">
        <f t="shared" si="18"/>
        <v>6.242640687119285</v>
      </c>
      <c r="AG41" s="12">
        <f t="shared" si="18"/>
        <v>8.196152422706632</v>
      </c>
      <c r="AH41" s="12">
        <f t="shared" si="18"/>
        <v>10</v>
      </c>
      <c r="AI41" s="12">
        <f t="shared" si="18"/>
        <v>3.6</v>
      </c>
      <c r="AJ41" s="12">
        <f t="shared" si="18"/>
        <v>3.6</v>
      </c>
      <c r="AK41" s="12">
        <f t="shared" si="18"/>
        <v>3.6</v>
      </c>
      <c r="AL41" s="12">
        <f t="shared" si="18"/>
        <v>3.2</v>
      </c>
      <c r="AM41" s="12">
        <f t="shared" si="18"/>
        <v>3.2</v>
      </c>
      <c r="AN41" s="12">
        <f t="shared" si="18"/>
        <v>3.2</v>
      </c>
      <c r="AO41" s="12">
        <f t="shared" si="18"/>
        <v>3.2</v>
      </c>
      <c r="AP41" s="12">
        <f t="shared" si="18"/>
        <v>3.2</v>
      </c>
      <c r="AQ41" s="12">
        <f t="shared" si="18"/>
        <v>2.8</v>
      </c>
      <c r="AR41" s="12">
        <f t="shared" si="18"/>
        <v>2.8</v>
      </c>
      <c r="AS41" s="12">
        <f t="shared" si="18"/>
        <v>2.8</v>
      </c>
      <c r="AT41" s="12">
        <f t="shared" si="18"/>
        <v>2.4</v>
      </c>
      <c r="AU41" s="12">
        <f t="shared" si="18"/>
        <v>2</v>
      </c>
      <c r="AV41" s="12">
        <f t="shared" si="18"/>
        <v>2.5</v>
      </c>
      <c r="AW41" s="12">
        <f t="shared" si="18"/>
        <v>2.5</v>
      </c>
      <c r="AX41" s="12">
        <f t="shared" si="18"/>
        <v>2</v>
      </c>
      <c r="AY41" s="12">
        <f t="shared" si="18"/>
        <v>2</v>
      </c>
      <c r="AZ41" s="12">
        <f t="shared" si="18"/>
        <v>1.5</v>
      </c>
      <c r="BA41" s="12">
        <f t="shared" si="18"/>
        <v>1</v>
      </c>
      <c r="BB41" s="12">
        <f t="shared" si="18"/>
        <v>1</v>
      </c>
      <c r="BC41" s="12">
        <f t="shared" si="18"/>
        <v>1</v>
      </c>
      <c r="BD41" s="12">
        <f t="shared" si="18"/>
        <v>0.5</v>
      </c>
      <c r="BE41" s="12">
        <f t="shared" si="18"/>
        <v>0.5</v>
      </c>
      <c r="BT41" s="14" t="s">
        <v>80</v>
      </c>
    </row>
    <row r="42" spans="1:72" ht="12.75" customHeight="1">
      <c r="A42" s="8" t="s">
        <v>83</v>
      </c>
      <c r="B42" s="12">
        <f>B41</f>
        <v>150</v>
      </c>
      <c r="C42" s="12">
        <f aca="true" t="shared" si="19" ref="C42:BE42">C41</f>
        <v>219.3153532995459</v>
      </c>
      <c r="D42" s="12">
        <f t="shared" si="19"/>
        <v>93.39696961966999</v>
      </c>
      <c r="E42" s="12">
        <f t="shared" si="19"/>
        <v>44.62741699796952</v>
      </c>
      <c r="F42" s="12">
        <f t="shared" si="19"/>
        <v>54.712812921102035</v>
      </c>
      <c r="G42" s="12">
        <f t="shared" si="19"/>
        <v>48.24871130596428</v>
      </c>
      <c r="H42" s="12">
        <f t="shared" si="19"/>
        <v>40</v>
      </c>
      <c r="I42" s="12">
        <f t="shared" si="19"/>
        <v>35.6</v>
      </c>
      <c r="J42" s="12">
        <f t="shared" si="19"/>
        <v>18.99615242270663</v>
      </c>
      <c r="K42" s="12">
        <f t="shared" si="19"/>
        <v>25.2</v>
      </c>
      <c r="L42" s="12">
        <f t="shared" si="19"/>
        <v>42.276914536239794</v>
      </c>
      <c r="M42" s="12">
        <f t="shared" si="19"/>
        <v>28.013203435596427</v>
      </c>
      <c r="N42" s="12">
        <f t="shared" si="19"/>
        <v>17.513708498984762</v>
      </c>
      <c r="O42" s="12">
        <f t="shared" si="19"/>
        <v>29.184609690826527</v>
      </c>
      <c r="P42" s="12">
        <f t="shared" si="19"/>
        <v>25.120508075688775</v>
      </c>
      <c r="Q42" s="12">
        <f t="shared" si="19"/>
        <v>20</v>
      </c>
      <c r="R42" s="12">
        <f t="shared" si="19"/>
        <v>13.08528137423857</v>
      </c>
      <c r="S42" s="12">
        <f t="shared" si="19"/>
        <v>14.660254037844387</v>
      </c>
      <c r="T42" s="12">
        <f t="shared" si="19"/>
        <v>16.9</v>
      </c>
      <c r="U42" s="12">
        <f t="shared" si="19"/>
        <v>31.38076211353316</v>
      </c>
      <c r="V42" s="12">
        <f t="shared" si="19"/>
        <v>16.8</v>
      </c>
      <c r="W42" s="12">
        <f t="shared" si="19"/>
        <v>14.513708498984762</v>
      </c>
      <c r="X42" s="12">
        <f t="shared" si="19"/>
        <v>18.356406460551018</v>
      </c>
      <c r="Y42" s="12">
        <f t="shared" si="19"/>
        <v>21.820508075688775</v>
      </c>
      <c r="Z42" s="12">
        <f t="shared" si="19"/>
        <v>13.6</v>
      </c>
      <c r="AA42" s="12">
        <f t="shared" si="19"/>
        <v>8.256854249492381</v>
      </c>
      <c r="AB42" s="12">
        <f t="shared" si="19"/>
        <v>9.096152422706632</v>
      </c>
      <c r="AC42" s="12">
        <f t="shared" si="19"/>
        <v>12.260254037844387</v>
      </c>
      <c r="AD42" s="12">
        <f t="shared" si="19"/>
        <v>8.796152422706632</v>
      </c>
      <c r="AE42" s="12">
        <f t="shared" si="19"/>
        <v>6.442640687119285</v>
      </c>
      <c r="AF42" s="12">
        <f t="shared" si="19"/>
        <v>6.242640687119285</v>
      </c>
      <c r="AG42" s="12">
        <f t="shared" si="19"/>
        <v>8.196152422706632</v>
      </c>
      <c r="AH42" s="12">
        <f t="shared" si="19"/>
        <v>10</v>
      </c>
      <c r="AI42" s="12">
        <f t="shared" si="19"/>
        <v>3.6</v>
      </c>
      <c r="AJ42" s="12">
        <f t="shared" si="19"/>
        <v>3.6</v>
      </c>
      <c r="AK42" s="12">
        <f t="shared" si="19"/>
        <v>3.6</v>
      </c>
      <c r="AL42" s="12">
        <f t="shared" si="19"/>
        <v>3.2</v>
      </c>
      <c r="AM42" s="12">
        <f t="shared" si="19"/>
        <v>3.2</v>
      </c>
      <c r="AN42" s="12">
        <f t="shared" si="19"/>
        <v>3.2</v>
      </c>
      <c r="AO42" s="12">
        <f t="shared" si="19"/>
        <v>3.2</v>
      </c>
      <c r="AP42" s="12">
        <f t="shared" si="19"/>
        <v>3.2</v>
      </c>
      <c r="AQ42" s="12">
        <f t="shared" si="19"/>
        <v>2.8</v>
      </c>
      <c r="AR42" s="12">
        <f t="shared" si="19"/>
        <v>2.8</v>
      </c>
      <c r="AS42" s="12">
        <f t="shared" si="19"/>
        <v>2.8</v>
      </c>
      <c r="AT42" s="12">
        <f t="shared" si="19"/>
        <v>2.4</v>
      </c>
      <c r="AU42" s="12">
        <f t="shared" si="19"/>
        <v>2</v>
      </c>
      <c r="AV42" s="12">
        <f t="shared" si="19"/>
        <v>2.5</v>
      </c>
      <c r="AW42" s="12">
        <f t="shared" si="19"/>
        <v>2.5</v>
      </c>
      <c r="AX42" s="12">
        <f t="shared" si="19"/>
        <v>2</v>
      </c>
      <c r="AY42" s="12">
        <f t="shared" si="19"/>
        <v>2</v>
      </c>
      <c r="AZ42" s="12">
        <f t="shared" si="19"/>
        <v>1.5</v>
      </c>
      <c r="BA42" s="12">
        <f t="shared" si="19"/>
        <v>1</v>
      </c>
      <c r="BB42" s="12">
        <f t="shared" si="19"/>
        <v>1</v>
      </c>
      <c r="BC42" s="12">
        <f t="shared" si="19"/>
        <v>1</v>
      </c>
      <c r="BD42" s="12">
        <f t="shared" si="19"/>
        <v>0.5</v>
      </c>
      <c r="BE42" s="12">
        <f t="shared" si="19"/>
        <v>0.5</v>
      </c>
      <c r="BT42" s="14" t="s">
        <v>64</v>
      </c>
    </row>
    <row r="43" spans="65:72" ht="12.75" customHeight="1">
      <c r="BM43" s="2" t="s">
        <v>64</v>
      </c>
      <c r="BT43" s="14"/>
    </row>
    <row r="44" spans="65:72" ht="12.75" customHeight="1">
      <c r="BM44" s="2" t="s">
        <v>65</v>
      </c>
      <c r="BT44" s="14"/>
    </row>
    <row r="45" spans="65:72" ht="12.75" customHeight="1">
      <c r="BM45" s="2" t="s">
        <v>66</v>
      </c>
      <c r="BT45" s="14"/>
    </row>
    <row r="46" spans="65:72" ht="12.75" customHeight="1">
      <c r="BM46" s="2" t="s">
        <v>67</v>
      </c>
      <c r="BT46" s="14"/>
    </row>
    <row r="47" spans="65:72" ht="12.75" customHeight="1">
      <c r="BM47" s="2" t="s">
        <v>68</v>
      </c>
      <c r="BT47" s="14"/>
    </row>
    <row r="48" spans="65:72" ht="12.75" customHeight="1">
      <c r="BM48" s="2" t="s">
        <v>69</v>
      </c>
      <c r="BT48" s="14"/>
    </row>
    <row r="49" spans="65:72" ht="12.75" customHeight="1">
      <c r="BM49" s="2" t="s">
        <v>70</v>
      </c>
      <c r="BT49" s="14"/>
    </row>
    <row r="50" spans="65:72" ht="12.75" customHeight="1">
      <c r="BM50" s="2" t="s">
        <v>71</v>
      </c>
      <c r="BT50" s="14"/>
    </row>
    <row r="51" spans="65:72" ht="12.75" customHeight="1">
      <c r="BM51" s="2" t="s">
        <v>72</v>
      </c>
      <c r="BT51" s="14"/>
    </row>
    <row r="52" spans="65:72" ht="12.75" customHeight="1">
      <c r="BM52" s="2" t="s">
        <v>73</v>
      </c>
      <c r="BT52" s="14"/>
    </row>
    <row r="53" spans="65:72" ht="12.75" customHeight="1">
      <c r="BM53" s="2" t="s">
        <v>74</v>
      </c>
      <c r="BT53" s="14"/>
    </row>
    <row r="54" spans="65:72" ht="12.75" customHeight="1">
      <c r="BM54" s="2" t="s">
        <v>75</v>
      </c>
      <c r="BT54" s="14"/>
    </row>
    <row r="55" spans="65:72" ht="12.75" customHeight="1">
      <c r="BM55" s="2" t="s">
        <v>76</v>
      </c>
      <c r="BT55" s="14"/>
    </row>
    <row r="56" spans="65:72" ht="12.75" customHeight="1">
      <c r="BM56" s="2" t="s">
        <v>77</v>
      </c>
      <c r="BT56" s="14"/>
    </row>
    <row r="57" ht="12.75" customHeight="1">
      <c r="BM57" s="2" t="s">
        <v>78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21</v>
      </c>
    </row>
    <row r="6" ht="13.5" thickBot="1"/>
    <row r="7" spans="11:12" ht="16.5" thickBot="1">
      <c r="K7" s="17" t="s">
        <v>95</v>
      </c>
      <c r="L7" s="18">
        <v>32.70648690572385</v>
      </c>
    </row>
    <row r="8" ht="13.5" thickBot="1"/>
    <row r="9" spans="11:12" ht="16.5" thickBot="1">
      <c r="K9" s="17" t="s">
        <v>96</v>
      </c>
      <c r="L9" s="18">
        <v>16.8</v>
      </c>
    </row>
    <row r="10" spans="11:12" ht="16.5" thickBot="1">
      <c r="K10" s="17"/>
      <c r="L10" s="20"/>
    </row>
    <row r="11" spans="11:12" ht="16.5" thickBot="1">
      <c r="K11" s="17" t="s">
        <v>97</v>
      </c>
      <c r="L11" s="19"/>
    </row>
    <row r="12" spans="11:12" ht="16.5" thickBot="1">
      <c r="K12" s="17"/>
      <c r="L12" s="20"/>
    </row>
    <row r="13" spans="11:12" ht="16.5" thickBot="1">
      <c r="K13" s="17" t="s">
        <v>98</v>
      </c>
      <c r="L13" s="19"/>
    </row>
    <row r="14" spans="11:12" ht="16.5" thickBot="1">
      <c r="K14" s="17"/>
      <c r="L14" s="20"/>
    </row>
    <row r="15" spans="11:12" ht="16.5" thickBot="1">
      <c r="K15" s="17" t="s">
        <v>99</v>
      </c>
      <c r="L15" s="19"/>
    </row>
    <row r="16" spans="11:12" ht="16.5" thickBot="1">
      <c r="K16" s="17"/>
      <c r="L16" s="20"/>
    </row>
    <row r="17" spans="11:12" ht="16.5" thickBot="1">
      <c r="K17" s="17" t="s">
        <v>100</v>
      </c>
      <c r="L17" s="19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2005-11-07T18:43:37Z</cp:lastPrinted>
  <dcterms:created xsi:type="dcterms:W3CDTF">2005-11-03T15:14:23Z</dcterms:created>
  <dcterms:modified xsi:type="dcterms:W3CDTF">2005-11-29T17:29:31Z</dcterms:modified>
  <cp:category/>
  <cp:version/>
  <cp:contentType/>
  <cp:contentStatus/>
</cp:coreProperties>
</file>